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15" windowWidth="6225" windowHeight="3720" activeTab="3"/>
  </bookViews>
  <sheets>
    <sheet name="Содержание" sheetId="1" r:id="rId1"/>
    <sheet name="Производство" sheetId="2" r:id="rId2"/>
    <sheet name="Выработка э-э" sheetId="3" r:id="rId3"/>
    <sheet name="Полезный отпуск э-э" sheetId="4" r:id="rId4"/>
    <sheet name="Продажи" sheetId="5" r:id="rId5"/>
    <sheet name="Продажи э-э" sheetId="6" r:id="rId6"/>
    <sheet name="Продажи тепла" sheetId="7" r:id="rId7"/>
  </sheets>
  <externalReferences>
    <externalReference r:id="rId10"/>
    <externalReference r:id="rId11"/>
  </externalReferences>
  <definedNames>
    <definedName name="_xlfn._FV" hidden="1">#NAME?</definedName>
    <definedName name="_xlfn.IFERROR" hidden="1">#NAME?</definedName>
    <definedName name="_xlnm.Print_Area" localSheetId="2">'Выработка э-э'!$A$2:$G$32</definedName>
    <definedName name="_xlnm.Print_Area" localSheetId="3">'Полезный отпуск э-э'!$A$2:$G$31</definedName>
    <definedName name="_xlnm.Print_Area" localSheetId="6">'Продажи тепла'!$A$2:$G$25</definedName>
    <definedName name="_xlnm.Print_Area" localSheetId="5">'Продажи э-э'!$A$2:$I$10</definedName>
  </definedNames>
  <calcPr fullCalcOnLoad="1"/>
</workbook>
</file>

<file path=xl/sharedStrings.xml><?xml version="1.0" encoding="utf-8"?>
<sst xmlns="http://schemas.openxmlformats.org/spreadsheetml/2006/main" count="186" uniqueCount="41">
  <si>
    <t>Станция</t>
  </si>
  <si>
    <t>Конаковская ГРЭС</t>
  </si>
  <si>
    <t>Невинномысская ГРЭС</t>
  </si>
  <si>
    <t>Рефтинская ГРЭС</t>
  </si>
  <si>
    <t>Среднеуральская ГРЭС</t>
  </si>
  <si>
    <t>Ед. изм.</t>
  </si>
  <si>
    <t>ГВтч</t>
  </si>
  <si>
    <t>1кв</t>
  </si>
  <si>
    <t>2кв</t>
  </si>
  <si>
    <t>3кв</t>
  </si>
  <si>
    <t>4кв</t>
  </si>
  <si>
    <t>ВСЕГО</t>
  </si>
  <si>
    <t>Продажи</t>
  </si>
  <si>
    <t>Регулируемые</t>
  </si>
  <si>
    <t>Свободные</t>
  </si>
  <si>
    <t>Всего</t>
  </si>
  <si>
    <t>Ед.изм.</t>
  </si>
  <si>
    <t>тыс. Гкал</t>
  </si>
  <si>
    <t>Производство</t>
  </si>
  <si>
    <t>Выработка электроэнергии</t>
  </si>
  <si>
    <t>Чистый отпуск электроэнергии</t>
  </si>
  <si>
    <t>Продажи электронергии</t>
  </si>
  <si>
    <t>Продажи теплоэнергии</t>
  </si>
  <si>
    <t>Содержание</t>
  </si>
  <si>
    <t>Продажи электроэнергии</t>
  </si>
  <si>
    <t>Азовская ВЭС</t>
  </si>
  <si>
    <t>Выработка электроэнергии в 2022 по кварталам</t>
  </si>
  <si>
    <t>Продажи тепловой энергии в 2022 по кварталам</t>
  </si>
  <si>
    <t>Полезный отпуск электроэнергии в 2022 по кварталам</t>
  </si>
  <si>
    <t>ПАО "ЭЛ5-Энерго"</t>
  </si>
  <si>
    <t>Кольская ВЭС</t>
  </si>
  <si>
    <t>ЭЛ5-Энерго</t>
  </si>
  <si>
    <t>Выработка электроэнергии в 2023 по кварталам</t>
  </si>
  <si>
    <t>1 кв. 2023 к 1 кв. 2022, %</t>
  </si>
  <si>
    <t>Выработка электроэнергии в 2011-2022</t>
  </si>
  <si>
    <t>Полезный отпуск электроэнергии в 2011-2022</t>
  </si>
  <si>
    <t>Полезный отпуск электроэнергии в 2023 по кварталам</t>
  </si>
  <si>
    <t>1 кв. 2022</t>
  </si>
  <si>
    <t>1 кв. 2023</t>
  </si>
  <si>
    <t>Продажи тепловой энергии в 2011-2022</t>
  </si>
  <si>
    <t>Продажи тепловой энергии в 2023 по кварталам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</si>
</sst>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_ ;\-#,##0\ "/>
    <numFmt numFmtId="175" formatCode="0.0%"/>
    <numFmt numFmtId="176" formatCode="0.0"/>
    <numFmt numFmtId="177" formatCode="#,##0.000"/>
    <numFmt numFmtId="178" formatCode="#,##0.0"/>
    <numFmt numFmtId="179" formatCode="0.000%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%"/>
    <numFmt numFmtId="185" formatCode="0.0000000"/>
    <numFmt numFmtId="186" formatCode="0.000000"/>
    <numFmt numFmtId="187" formatCode="_(* #,##0.00_);_(* \(#,##0.00\);_(* &quot;-&quot;??_);_(@_)"/>
    <numFmt numFmtId="188" formatCode="0.000"/>
    <numFmt numFmtId="189" formatCode="#,##0.0000"/>
    <numFmt numFmtId="190" formatCode="#,##0.00000"/>
    <numFmt numFmtId="191" formatCode="#,##0.000000"/>
    <numFmt numFmtId="192" formatCode="#,##0.00_ ;[Red]\-#,##0.00\ "/>
    <numFmt numFmtId="193" formatCode="_-* #,##0.0_р_._-;\-* #,##0.0_р_._-;_-* &quot;-&quot;??_р_._-;_-@_-"/>
    <numFmt numFmtId="194" formatCode="_-* #,##0_р_._-;\-* #,##0_р_._-;_-* &quot;-&quot;??_р_._-;_-@_-"/>
    <numFmt numFmtId="195" formatCode="#,##0.0;\(#,##0.0\)"/>
    <numFmt numFmtId="196" formatCode="0.00000"/>
    <numFmt numFmtId="197" formatCode="0.0000"/>
    <numFmt numFmtId="198" formatCode="#,##0;\(#,##0\)"/>
    <numFmt numFmtId="199" formatCode="_(* #,##0.000_);_(* \(#,##0.000\);_(* &quot;-&quot;??_);_(@_)"/>
  </numFmts>
  <fonts count="4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0"/>
    </font>
    <font>
      <sz val="10"/>
      <color theme="1"/>
      <name val="Arial Cyr"/>
      <family val="0"/>
    </font>
    <font>
      <b/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>
      <alignment/>
      <protection/>
    </xf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1" fillId="0" borderId="0" xfId="0" applyFont="1" applyFill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 wrapText="1"/>
    </xf>
    <xf numFmtId="175" fontId="0" fillId="0" borderId="0" xfId="58" applyNumberFormat="1" applyFont="1" applyFill="1" applyAlignment="1">
      <alignment horizontal="right" vertical="center" wrapText="1"/>
    </xf>
    <xf numFmtId="175" fontId="1" fillId="0" borderId="0" xfId="58" applyNumberFormat="1" applyFont="1" applyFill="1" applyAlignment="1">
      <alignment horizontal="right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 wrapText="1"/>
    </xf>
    <xf numFmtId="3" fontId="5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right" vertical="center" wrapText="1"/>
    </xf>
    <xf numFmtId="175" fontId="0" fillId="0" borderId="0" xfId="58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78" fontId="0" fillId="0" borderId="0" xfId="0" applyNumberFormat="1" applyFill="1" applyAlignment="1">
      <alignment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46" fillId="0" borderId="0" xfId="0" applyFont="1" applyFill="1" applyAlignment="1">
      <alignment wrapText="1"/>
    </xf>
    <xf numFmtId="0" fontId="47" fillId="0" borderId="0" xfId="0" applyFont="1" applyFill="1" applyAlignment="1">
      <alignment/>
    </xf>
    <xf numFmtId="0" fontId="48" fillId="0" borderId="0" xfId="0" applyFont="1" applyFill="1" applyAlignment="1">
      <alignment horizontal="right" vertical="center" wrapText="1"/>
    </xf>
    <xf numFmtId="3" fontId="47" fillId="0" borderId="0" xfId="0" applyNumberFormat="1" applyFont="1" applyFill="1" applyAlignment="1">
      <alignment/>
    </xf>
    <xf numFmtId="175" fontId="47" fillId="0" borderId="0" xfId="58" applyNumberFormat="1" applyFont="1" applyFill="1" applyAlignment="1">
      <alignment horizontal="right" vertical="center" wrapText="1"/>
    </xf>
    <xf numFmtId="3" fontId="48" fillId="0" borderId="0" xfId="0" applyNumberFormat="1" applyFont="1" applyFill="1" applyAlignment="1">
      <alignment/>
    </xf>
    <xf numFmtId="184" fontId="48" fillId="0" borderId="0" xfId="58" applyNumberFormat="1" applyFont="1" applyFill="1" applyAlignment="1">
      <alignment horizontal="right" vertical="center" wrapText="1"/>
    </xf>
    <xf numFmtId="9" fontId="0" fillId="0" borderId="0" xfId="58" applyFont="1" applyFill="1" applyAlignment="1">
      <alignment/>
    </xf>
    <xf numFmtId="3" fontId="0" fillId="0" borderId="0" xfId="0" applyNumberFormat="1" applyFill="1" applyAlignment="1">
      <alignment/>
    </xf>
    <xf numFmtId="194" fontId="47" fillId="0" borderId="0" xfId="62" applyNumberFormat="1" applyFont="1" applyFill="1" applyAlignment="1">
      <alignment horizontal="right" wrapText="1"/>
    </xf>
    <xf numFmtId="3" fontId="1" fillId="0" borderId="0" xfId="0" applyNumberFormat="1" applyFont="1" applyFill="1" applyAlignment="1">
      <alignment/>
    </xf>
    <xf numFmtId="194" fontId="48" fillId="0" borderId="0" xfId="62" applyNumberFormat="1" applyFont="1" applyFill="1" applyAlignment="1">
      <alignment horizontal="right" wrapText="1"/>
    </xf>
    <xf numFmtId="175" fontId="47" fillId="0" borderId="0" xfId="58" applyNumberFormat="1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48" fillId="0" borderId="0" xfId="0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3" fontId="0" fillId="0" borderId="0" xfId="0" applyNumberFormat="1" applyAlignment="1">
      <alignment horizontal="right"/>
    </xf>
    <xf numFmtId="0" fontId="3" fillId="0" borderId="0" xfId="42" applyAlignment="1" applyProtection="1">
      <alignment/>
      <protection/>
    </xf>
    <xf numFmtId="0" fontId="3" fillId="33" borderId="0" xfId="42" applyFill="1" applyAlignment="1" applyProtection="1">
      <alignment/>
      <protection/>
    </xf>
    <xf numFmtId="194" fontId="47" fillId="0" borderId="0" xfId="64" applyNumberFormat="1" applyFont="1" applyFill="1" applyAlignment="1">
      <alignment horizontal="right" wrapText="1"/>
    </xf>
    <xf numFmtId="194" fontId="48" fillId="0" borderId="0" xfId="64" applyNumberFormat="1" applyFont="1" applyFill="1" applyAlignment="1">
      <alignment horizontal="right" wrapText="1"/>
    </xf>
    <xf numFmtId="175" fontId="0" fillId="0" borderId="0" xfId="59" applyNumberFormat="1" applyFont="1" applyAlignment="1">
      <alignment/>
    </xf>
    <xf numFmtId="175" fontId="1" fillId="0" borderId="0" xfId="59" applyNumberFormat="1" applyFont="1" applyAlignment="1">
      <alignment/>
    </xf>
    <xf numFmtId="176" fontId="47" fillId="0" borderId="0" xfId="0" applyNumberFormat="1" applyFont="1" applyFill="1" applyAlignment="1">
      <alignment/>
    </xf>
    <xf numFmtId="3" fontId="47" fillId="0" borderId="0" xfId="0" applyNumberFormat="1" applyFont="1" applyAlignment="1">
      <alignment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right" vertical="center"/>
    </xf>
    <xf numFmtId="3" fontId="0" fillId="0" borderId="0" xfId="0" applyNumberFormat="1" applyAlignment="1">
      <alignment vertical="center"/>
    </xf>
    <xf numFmtId="175" fontId="47" fillId="0" borderId="0" xfId="59" applyNumberFormat="1" applyFont="1" applyAlignment="1">
      <alignment/>
    </xf>
    <xf numFmtId="175" fontId="48" fillId="0" borderId="0" xfId="59" applyNumberFormat="1" applyFont="1" applyAlignment="1">
      <alignment/>
    </xf>
    <xf numFmtId="175" fontId="0" fillId="0" borderId="0" xfId="58" applyNumberFormat="1" applyFont="1" applyFill="1" applyAlignment="1">
      <alignment/>
    </xf>
    <xf numFmtId="175" fontId="47" fillId="0" borderId="0" xfId="59" applyNumberFormat="1" applyFont="1" applyFill="1" applyAlignment="1">
      <alignment/>
    </xf>
    <xf numFmtId="175" fontId="48" fillId="0" borderId="0" xfId="59" applyNumberFormat="1" applyFont="1" applyFill="1" applyAlignment="1">
      <alignment/>
    </xf>
    <xf numFmtId="0" fontId="8" fillId="33" borderId="0" xfId="0" applyFont="1" applyFill="1" applyAlignment="1">
      <alignment/>
    </xf>
    <xf numFmtId="175" fontId="47" fillId="0" borderId="0" xfId="59" applyNumberFormat="1" applyFont="1" applyFill="1" applyAlignment="1">
      <alignment horizontal="right"/>
    </xf>
    <xf numFmtId="3" fontId="0" fillId="0" borderId="0" xfId="0" applyNumberFormat="1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1;&#1080;&#1079;&#1085;&#1077;&#1089;%20&#1087;&#1083;&#1072;&#1085;%20&#1074;%20&#1056;&#1040;&#1054;%20&#1045;&#1069;&#1057;%20&#1056;&#1086;&#1089;&#1089;&#1080;&#1080;\2022_year\2022_act\December\67%20Monthly%20report_2023.01.19_AC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%20Monthly%20report_2023.04.17_roll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GRES"/>
      <sheetName val="NGRES_old"/>
      <sheetName val="NGRES_CCGT"/>
      <sheetName val="SuGRES_old"/>
      <sheetName val="SuGRES_CCGT"/>
      <sheetName val="SuGRESTOTAL"/>
      <sheetName val="OGK_GAS"/>
      <sheetName val="AZOV"/>
      <sheetName val="KOLA"/>
      <sheetName val="OGK_WF"/>
      <sheetName val="OGK_incl.WF"/>
      <sheetName val="Газ 2009"/>
    </sheetNames>
    <sheetDataSet>
      <sheetData sheetId="0">
        <row r="4">
          <cell r="M4">
            <v>400.35288</v>
          </cell>
          <cell r="N4">
            <v>358.130016</v>
          </cell>
          <cell r="O4">
            <v>694.0909919999999</v>
          </cell>
        </row>
        <row r="116">
          <cell r="M116">
            <v>15.96185</v>
          </cell>
          <cell r="N116">
            <v>19.140819999999998</v>
          </cell>
          <cell r="O116">
            <v>23.9117</v>
          </cell>
        </row>
      </sheetData>
      <sheetData sheetId="1">
        <row r="4">
          <cell r="M4">
            <v>500.439157</v>
          </cell>
          <cell r="N4">
            <v>496.679359</v>
          </cell>
          <cell r="O4">
            <v>575.70672</v>
          </cell>
        </row>
        <row r="116">
          <cell r="M116">
            <v>114.635</v>
          </cell>
          <cell r="N116">
            <v>177.15</v>
          </cell>
          <cell r="O116">
            <v>191.393</v>
          </cell>
        </row>
      </sheetData>
      <sheetData sheetId="2">
        <row r="4">
          <cell r="M4">
            <v>61.707794</v>
          </cell>
          <cell r="N4">
            <v>226.140327</v>
          </cell>
          <cell r="O4">
            <v>309.406839</v>
          </cell>
        </row>
      </sheetData>
      <sheetData sheetId="3">
        <row r="4">
          <cell r="M4">
            <v>346.436086</v>
          </cell>
          <cell r="N4">
            <v>349.82161099999996</v>
          </cell>
          <cell r="O4">
            <v>476.766355</v>
          </cell>
        </row>
        <row r="116">
          <cell r="M116">
            <v>143.0868</v>
          </cell>
          <cell r="N116">
            <v>239.5532</v>
          </cell>
          <cell r="O116">
            <v>258.50090000000006</v>
          </cell>
        </row>
      </sheetData>
      <sheetData sheetId="4">
        <row r="4">
          <cell r="M4">
            <v>209.856226</v>
          </cell>
          <cell r="N4">
            <v>262.838423</v>
          </cell>
          <cell r="O4">
            <v>292.386668</v>
          </cell>
        </row>
        <row r="116">
          <cell r="M116">
            <v>45.53809999999999</v>
          </cell>
          <cell r="N116">
            <v>67.83379999999998</v>
          </cell>
          <cell r="O116">
            <v>62.945</v>
          </cell>
        </row>
      </sheetData>
      <sheetData sheetId="7">
        <row r="4">
          <cell r="M4">
            <v>24.191333</v>
          </cell>
          <cell r="N4">
            <v>23.528754</v>
          </cell>
          <cell r="O4">
            <v>29.744273</v>
          </cell>
        </row>
      </sheetData>
      <sheetData sheetId="8">
        <row r="4">
          <cell r="O4">
            <v>42.385705</v>
          </cell>
        </row>
      </sheetData>
      <sheetData sheetId="10">
        <row r="11">
          <cell r="D11">
            <v>418.10952399999996</v>
          </cell>
          <cell r="E11">
            <v>439.886664</v>
          </cell>
          <cell r="F11">
            <v>377.020884</v>
          </cell>
          <cell r="P11">
            <v>4717.195035000001</v>
          </cell>
        </row>
        <row r="18">
          <cell r="D18">
            <v>1799.681657</v>
          </cell>
          <cell r="E18">
            <v>1653.441248</v>
          </cell>
          <cell r="F18">
            <v>1680.2361199999998</v>
          </cell>
          <cell r="P18">
            <v>16223.607778</v>
          </cell>
        </row>
        <row r="30">
          <cell r="D30">
            <v>140.957912</v>
          </cell>
          <cell r="E30">
            <v>124.91465100000002</v>
          </cell>
          <cell r="F30">
            <v>144.60683500000002</v>
          </cell>
          <cell r="P30">
            <v>2152.885722</v>
          </cell>
        </row>
        <row r="33">
          <cell r="D33">
            <v>6.298348000000002</v>
          </cell>
          <cell r="E33">
            <v>4.513336</v>
          </cell>
          <cell r="F33">
            <v>3.709275</v>
          </cell>
          <cell r="P33">
            <v>69.554993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GRES"/>
      <sheetName val="NGRES_old"/>
      <sheetName val="NGRES_CCGT"/>
      <sheetName val="NGRESTOTAL"/>
      <sheetName val="SuGRES_old"/>
      <sheetName val="SuGRES_CCGT"/>
      <sheetName val="SuGRESTOTAL"/>
      <sheetName val="OGK_GAS"/>
      <sheetName val="AZOV"/>
      <sheetName val="KOLA"/>
      <sheetName val="OGK_incl.WF"/>
      <sheetName val="cap1"/>
      <sheetName val="vs BP"/>
      <sheetName val="Газ 2009"/>
    </sheetNames>
    <sheetDataSet>
      <sheetData sheetId="0">
        <row r="4">
          <cell r="D4">
            <v>458.550528</v>
          </cell>
          <cell r="E4">
            <v>356.48836800000004</v>
          </cell>
          <cell r="F4">
            <v>517.215648</v>
          </cell>
        </row>
        <row r="5">
          <cell r="D5">
            <v>438.26672699999995</v>
          </cell>
          <cell r="E5">
            <v>341.06942899999996</v>
          </cell>
          <cell r="F5">
            <v>494.8838460000001</v>
          </cell>
        </row>
        <row r="116">
          <cell r="D116">
            <v>23.936619999999998</v>
          </cell>
          <cell r="E116">
            <v>20.15718</v>
          </cell>
          <cell r="F116">
            <v>20.28013</v>
          </cell>
        </row>
      </sheetData>
      <sheetData sheetId="1">
        <row r="4">
          <cell r="D4">
            <v>621.470363</v>
          </cell>
          <cell r="E4">
            <v>614.162325</v>
          </cell>
          <cell r="F4">
            <v>585.295466</v>
          </cell>
        </row>
        <row r="5">
          <cell r="D5">
            <v>584.1004199999998</v>
          </cell>
          <cell r="E5">
            <v>578.827141</v>
          </cell>
          <cell r="F5">
            <v>549.969093</v>
          </cell>
        </row>
        <row r="116">
          <cell r="D116">
            <v>204.124</v>
          </cell>
          <cell r="E116">
            <v>171.00799999999998</v>
          </cell>
          <cell r="F116">
            <v>143.071</v>
          </cell>
        </row>
      </sheetData>
      <sheetData sheetId="2">
        <row r="4">
          <cell r="D4">
            <v>307.796547</v>
          </cell>
          <cell r="E4">
            <v>278.636996</v>
          </cell>
          <cell r="F4">
            <v>30.014775</v>
          </cell>
        </row>
        <row r="5">
          <cell r="D5">
            <v>300.1290000000001</v>
          </cell>
          <cell r="E5">
            <v>271.686</v>
          </cell>
          <cell r="F5">
            <v>29.05900000000001</v>
          </cell>
        </row>
      </sheetData>
      <sheetData sheetId="4">
        <row r="4">
          <cell r="D4">
            <v>373.408896</v>
          </cell>
          <cell r="E4">
            <v>356.77906299999995</v>
          </cell>
          <cell r="F4">
            <v>377.63153900000003</v>
          </cell>
        </row>
        <row r="5">
          <cell r="D5">
            <v>340.312589</v>
          </cell>
          <cell r="E5">
            <v>329.67153199999996</v>
          </cell>
          <cell r="F5">
            <v>350.8221750000001</v>
          </cell>
        </row>
        <row r="116">
          <cell r="D116">
            <v>258.2855</v>
          </cell>
          <cell r="E116">
            <v>200.58440000000002</v>
          </cell>
          <cell r="F116">
            <v>164.5162</v>
          </cell>
        </row>
      </sheetData>
      <sheetData sheetId="5">
        <row r="4">
          <cell r="D4">
            <v>302.144502</v>
          </cell>
          <cell r="E4">
            <v>274.143001</v>
          </cell>
          <cell r="F4">
            <v>296.376341</v>
          </cell>
        </row>
        <row r="5">
          <cell r="D5">
            <v>290.118</v>
          </cell>
          <cell r="E5">
            <v>263.55999999999995</v>
          </cell>
          <cell r="F5">
            <v>284.8229999999999</v>
          </cell>
        </row>
        <row r="116">
          <cell r="D116">
            <v>62.514</v>
          </cell>
          <cell r="E116">
            <v>48.712</v>
          </cell>
          <cell r="F116">
            <v>47.103</v>
          </cell>
        </row>
      </sheetData>
      <sheetData sheetId="8">
        <row r="4">
          <cell r="D4">
            <v>33.958006</v>
          </cell>
          <cell r="E4">
            <v>25.096699</v>
          </cell>
          <cell r="F4">
            <v>27.453176</v>
          </cell>
        </row>
        <row r="5">
          <cell r="D5">
            <v>32.19883</v>
          </cell>
          <cell r="E5">
            <v>23.55463</v>
          </cell>
          <cell r="F5">
            <v>26.028511999999996</v>
          </cell>
        </row>
      </sheetData>
      <sheetData sheetId="9">
        <row r="4">
          <cell r="D4">
            <v>69.344536</v>
          </cell>
          <cell r="E4">
            <v>44.377063</v>
          </cell>
          <cell r="F4">
            <v>42.497043</v>
          </cell>
        </row>
        <row r="5">
          <cell r="D5">
            <v>64.76408800000002</v>
          </cell>
          <cell r="E5">
            <v>41.713950000000004</v>
          </cell>
          <cell r="F5">
            <v>40.174575</v>
          </cell>
        </row>
      </sheetData>
      <sheetData sheetId="10">
        <row r="11">
          <cell r="D11">
            <v>668.3724</v>
          </cell>
          <cell r="E11">
            <v>717.5573999999999</v>
          </cell>
          <cell r="F11">
            <v>619.082028</v>
          </cell>
        </row>
        <row r="18">
          <cell r="D18">
            <v>1413.379107</v>
          </cell>
          <cell r="E18">
            <v>1221.7893960000001</v>
          </cell>
          <cell r="F18">
            <v>1351.2462779999998</v>
          </cell>
        </row>
        <row r="30">
          <cell r="D30">
            <v>215.79794700000005</v>
          </cell>
          <cell r="E30">
            <v>144.528981</v>
          </cell>
          <cell r="F30">
            <v>113.17935100000001</v>
          </cell>
        </row>
        <row r="33">
          <cell r="D33">
            <v>5.580117</v>
          </cell>
          <cell r="E33">
            <v>5.688411000000001</v>
          </cell>
          <cell r="F33">
            <v>7.148379000000001</v>
          </cell>
        </row>
        <row r="78">
          <cell r="D78">
            <v>2.50363</v>
          </cell>
          <cell r="E78">
            <v>2.299114</v>
          </cell>
          <cell r="F78">
            <v>2.610445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customProperty" Target="../customProperty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B2:B1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5" customWidth="1"/>
    <col min="2" max="2" width="23.625" style="5" bestFit="1" customWidth="1"/>
    <col min="3" max="16384" width="9.125" style="5" customWidth="1"/>
  </cols>
  <sheetData>
    <row r="2" ht="25.5">
      <c r="B2" s="73" t="s">
        <v>29</v>
      </c>
    </row>
    <row r="5" ht="12.75">
      <c r="B5" s="57" t="s">
        <v>18</v>
      </c>
    </row>
    <row r="7" ht="12.75">
      <c r="B7" s="57" t="s">
        <v>12</v>
      </c>
    </row>
    <row r="8" ht="12.75">
      <c r="B8" s="57"/>
    </row>
    <row r="14" ht="12.75">
      <c r="B14" s="57"/>
    </row>
    <row r="16" ht="12.75">
      <c r="B16" s="57"/>
    </row>
  </sheetData>
  <sheetProtection/>
  <hyperlinks>
    <hyperlink ref="B5" location="Производство!A1" display="Производство"/>
    <hyperlink ref="B7" location="Продажи!A1" display="Продажи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</sheetPr>
  <dimension ref="B2:B6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9.125" style="5" customWidth="1"/>
    <col min="2" max="2" width="27.875" style="5" bestFit="1" customWidth="1"/>
    <col min="3" max="16384" width="9.125" style="5" customWidth="1"/>
  </cols>
  <sheetData>
    <row r="2" ht="12.75">
      <c r="B2" s="57" t="s">
        <v>19</v>
      </c>
    </row>
    <row r="4" ht="12.75">
      <c r="B4" s="57" t="s">
        <v>20</v>
      </c>
    </row>
    <row r="6" ht="12.75">
      <c r="B6" s="57" t="s">
        <v>23</v>
      </c>
    </row>
  </sheetData>
  <sheetProtection/>
  <hyperlinks>
    <hyperlink ref="B2" location="'Выработка э-э'!A1" display="Выработка электроэнергии"/>
    <hyperlink ref="B4" location="'Чистый отпуск э-э'!A1" display="Чистый отпуск электроэнергии"/>
    <hyperlink ref="B6" location="Содержание!A1" display="Содержание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3"/>
  <sheetViews>
    <sheetView zoomScalePageLayoutView="0" workbookViewId="0" topLeftCell="A1">
      <selection activeCell="J13" sqref="J13"/>
    </sheetView>
  </sheetViews>
  <sheetFormatPr defaultColWidth="9.00390625" defaultRowHeight="12.75"/>
  <cols>
    <col min="1" max="1" width="25.625" style="0" customWidth="1"/>
    <col min="7" max="7" width="9.375" style="0" customWidth="1"/>
    <col min="8" max="8" width="12.25390625" style="0" customWidth="1"/>
    <col min="9" max="9" width="9.125" style="0" customWidth="1"/>
    <col min="10" max="10" width="9.75390625" style="0" customWidth="1"/>
  </cols>
  <sheetData>
    <row r="1" spans="1:15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2.75">
      <c r="A2" s="14" t="s">
        <v>34</v>
      </c>
      <c r="B2" s="12"/>
      <c r="C2" s="13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4" ht="12.75">
      <c r="A4" s="2" t="s">
        <v>0</v>
      </c>
      <c r="B4" s="4" t="s">
        <v>5</v>
      </c>
      <c r="C4" s="52">
        <v>2011</v>
      </c>
      <c r="D4" s="52">
        <v>2012</v>
      </c>
      <c r="E4" s="52">
        <v>2013</v>
      </c>
      <c r="F4" s="52">
        <v>2014</v>
      </c>
      <c r="G4" s="52">
        <v>2015</v>
      </c>
      <c r="H4" s="52">
        <v>2016</v>
      </c>
      <c r="I4" s="52">
        <v>2017</v>
      </c>
      <c r="J4" s="52">
        <v>2018</v>
      </c>
      <c r="K4" s="52">
        <v>2019</v>
      </c>
      <c r="L4" s="53">
        <v>2020</v>
      </c>
      <c r="M4" s="53">
        <v>2021</v>
      </c>
      <c r="N4" s="53">
        <v>2022</v>
      </c>
    </row>
    <row r="5" spans="1:14" ht="12.75">
      <c r="A5" t="s">
        <v>1</v>
      </c>
      <c r="B5" s="1" t="s">
        <v>6</v>
      </c>
      <c r="C5" s="7">
        <v>9408</v>
      </c>
      <c r="D5" s="7">
        <v>8394.028944</v>
      </c>
      <c r="E5" s="7">
        <v>8393.82792</v>
      </c>
      <c r="F5" s="7">
        <v>9580.522056000002</v>
      </c>
      <c r="G5" s="7">
        <v>7752.938424</v>
      </c>
      <c r="H5" s="7">
        <v>8470.53684</v>
      </c>
      <c r="I5" s="7">
        <v>7241.135088000001</v>
      </c>
      <c r="J5" s="7">
        <v>6748.37304</v>
      </c>
      <c r="K5" s="7">
        <v>5966.530128</v>
      </c>
      <c r="L5" s="3">
        <v>6086.424096000001</v>
      </c>
      <c r="M5" s="3">
        <v>7448.319072</v>
      </c>
      <c r="N5" s="3">
        <f>G16</f>
        <v>6536.2164</v>
      </c>
    </row>
    <row r="6" spans="1:14" ht="12.75">
      <c r="A6" t="s">
        <v>2</v>
      </c>
      <c r="B6" s="1" t="s">
        <v>6</v>
      </c>
      <c r="C6" s="7">
        <v>6180</v>
      </c>
      <c r="D6" s="7">
        <v>6948.645536</v>
      </c>
      <c r="E6" s="7">
        <v>6732.7419310000005</v>
      </c>
      <c r="F6" s="7">
        <v>8552.197636</v>
      </c>
      <c r="G6" s="7">
        <v>8601.487925</v>
      </c>
      <c r="H6" s="7">
        <v>7760.64126</v>
      </c>
      <c r="I6" s="7">
        <v>8148.706560999999</v>
      </c>
      <c r="J6" s="7">
        <v>7925.072484</v>
      </c>
      <c r="K6" s="7">
        <v>7097.256851000001</v>
      </c>
      <c r="L6" s="3">
        <v>6611.625861</v>
      </c>
      <c r="M6" s="3">
        <v>7965.333616</v>
      </c>
      <c r="N6" s="3">
        <f>G17</f>
        <v>7688.883905</v>
      </c>
    </row>
    <row r="7" spans="1:14" ht="12.75">
      <c r="A7" t="s">
        <v>3</v>
      </c>
      <c r="B7" s="1" t="s">
        <v>6</v>
      </c>
      <c r="C7" s="7">
        <v>21144</v>
      </c>
      <c r="D7" s="7">
        <v>22001.904626</v>
      </c>
      <c r="E7" s="7">
        <v>20941.480202000002</v>
      </c>
      <c r="F7" s="7">
        <v>19311.818514</v>
      </c>
      <c r="G7" s="7">
        <v>20037.454743000002</v>
      </c>
      <c r="H7" s="7">
        <v>19353.396605</v>
      </c>
      <c r="I7" s="7">
        <v>19648.188128</v>
      </c>
      <c r="J7" s="7">
        <v>19591.798549</v>
      </c>
      <c r="K7" s="7">
        <v>14053.337991</v>
      </c>
      <c r="L7" s="3"/>
      <c r="N7" s="3"/>
    </row>
    <row r="8" spans="1:14" ht="12.75">
      <c r="A8" t="s">
        <v>4</v>
      </c>
      <c r="B8" s="1" t="s">
        <v>6</v>
      </c>
      <c r="C8" s="7">
        <v>7758</v>
      </c>
      <c r="D8" s="7">
        <v>9423.049592</v>
      </c>
      <c r="E8" s="7">
        <v>8052.532985</v>
      </c>
      <c r="F8" s="7">
        <v>7213.447577</v>
      </c>
      <c r="G8" s="7">
        <v>8028.911755000001</v>
      </c>
      <c r="H8" s="7">
        <v>7780.351973</v>
      </c>
      <c r="I8" s="7">
        <v>6997.622003</v>
      </c>
      <c r="J8" s="7">
        <v>7041.596939</v>
      </c>
      <c r="K8" s="7">
        <v>7086.403466</v>
      </c>
      <c r="L8" s="3">
        <v>6415.958769000001</v>
      </c>
      <c r="M8" s="3">
        <v>6992.203579000001</v>
      </c>
      <c r="N8" s="3">
        <f>G18</f>
        <v>7125.170416</v>
      </c>
    </row>
    <row r="9" spans="1:14" ht="12.75">
      <c r="A9" t="s">
        <v>25</v>
      </c>
      <c r="B9" s="1" t="s">
        <v>6</v>
      </c>
      <c r="C9" s="7"/>
      <c r="D9" s="7"/>
      <c r="E9" s="7"/>
      <c r="F9" s="7"/>
      <c r="G9" s="7"/>
      <c r="H9" s="7"/>
      <c r="I9" s="7"/>
      <c r="J9" s="7"/>
      <c r="K9" s="7"/>
      <c r="L9" s="3"/>
      <c r="M9" s="3">
        <v>156.362659</v>
      </c>
      <c r="N9" s="3">
        <f>G19</f>
        <v>268.327516</v>
      </c>
    </row>
    <row r="10" spans="1:14" ht="12.75">
      <c r="A10" t="s">
        <v>30</v>
      </c>
      <c r="B10" s="1" t="s">
        <v>6</v>
      </c>
      <c r="C10" s="7"/>
      <c r="D10" s="7"/>
      <c r="E10" s="7"/>
      <c r="F10" s="7"/>
      <c r="G10" s="7"/>
      <c r="H10" s="7"/>
      <c r="I10" s="7"/>
      <c r="J10" s="7"/>
      <c r="K10" s="7"/>
      <c r="L10" s="3"/>
      <c r="M10" s="3"/>
      <c r="N10" s="3">
        <f>G20</f>
        <v>42.385705</v>
      </c>
    </row>
    <row r="11" spans="1:14" ht="12.75">
      <c r="A11" s="2" t="s">
        <v>31</v>
      </c>
      <c r="B11" s="4" t="s">
        <v>6</v>
      </c>
      <c r="C11" s="10">
        <v>44490</v>
      </c>
      <c r="D11" s="11">
        <v>46767.628698</v>
      </c>
      <c r="E11" s="11">
        <v>44120.583038</v>
      </c>
      <c r="F11" s="11">
        <v>44657.98578299999</v>
      </c>
      <c r="G11" s="11">
        <v>44420.792847000004</v>
      </c>
      <c r="H11" s="11">
        <v>43364.926678</v>
      </c>
      <c r="I11" s="10">
        <v>42035.65178</v>
      </c>
      <c r="J11" s="10">
        <v>41306.841012</v>
      </c>
      <c r="K11" s="10">
        <v>34203.528436</v>
      </c>
      <c r="L11" s="64">
        <f>L5+L6+L8</f>
        <v>19114.008726</v>
      </c>
      <c r="M11" s="64">
        <f>M5+M6+M8+M9</f>
        <v>22562.218926</v>
      </c>
      <c r="N11" s="64">
        <f>N5+N6+N8+N9+N10</f>
        <v>21660.983942000003</v>
      </c>
    </row>
    <row r="12" spans="1:16" ht="12.75">
      <c r="A12" s="6"/>
      <c r="B12" s="6"/>
      <c r="C12" s="6"/>
      <c r="D12" s="6"/>
      <c r="E12" s="6"/>
      <c r="F12" s="6"/>
      <c r="G12" s="6"/>
      <c r="H12" s="6"/>
      <c r="I12" s="6"/>
      <c r="J12" s="24"/>
      <c r="K12" s="24"/>
      <c r="L12" s="24"/>
      <c r="M12" s="24"/>
      <c r="N12" s="24"/>
      <c r="O12" s="24"/>
      <c r="P12" s="25"/>
    </row>
    <row r="13" spans="1:16" ht="12.75">
      <c r="A13" s="14" t="s">
        <v>26</v>
      </c>
      <c r="B13" s="6"/>
      <c r="C13" s="6"/>
      <c r="D13" s="6"/>
      <c r="E13" s="6"/>
      <c r="F13" s="6"/>
      <c r="G13" s="6"/>
      <c r="H13" s="6"/>
      <c r="I13" s="6"/>
      <c r="J13" s="24"/>
      <c r="K13" s="24"/>
      <c r="L13" s="24"/>
      <c r="M13" s="24"/>
      <c r="N13" s="24"/>
      <c r="O13" s="24"/>
      <c r="P13" s="25"/>
    </row>
    <row r="14" spans="1:16" ht="15.75">
      <c r="A14" s="6"/>
      <c r="B14" s="6"/>
      <c r="C14" s="37"/>
      <c r="D14" s="37"/>
      <c r="E14" s="37"/>
      <c r="F14" s="37"/>
      <c r="G14" s="6"/>
      <c r="H14" s="6"/>
      <c r="I14" s="6"/>
      <c r="J14" s="24"/>
      <c r="K14" s="35"/>
      <c r="L14" s="26"/>
      <c r="M14" s="26"/>
      <c r="N14" s="26"/>
      <c r="O14" s="26"/>
      <c r="P14" s="25"/>
    </row>
    <row r="15" spans="1:16" ht="15.75">
      <c r="A15" s="2" t="s">
        <v>0</v>
      </c>
      <c r="B15" s="54" t="s">
        <v>5</v>
      </c>
      <c r="C15" s="17" t="s">
        <v>7</v>
      </c>
      <c r="D15" s="17" t="s">
        <v>8</v>
      </c>
      <c r="E15" s="17" t="s">
        <v>9</v>
      </c>
      <c r="F15" s="17" t="s">
        <v>10</v>
      </c>
      <c r="G15" s="8" t="s">
        <v>11</v>
      </c>
      <c r="H15" s="6"/>
      <c r="I15" s="8"/>
      <c r="J15" s="24"/>
      <c r="K15" s="34"/>
      <c r="L15" s="27"/>
      <c r="M15" s="27"/>
      <c r="N15" s="27"/>
      <c r="O15" s="27"/>
      <c r="P15" s="25"/>
    </row>
    <row r="16" spans="1:16" ht="13.5" customHeight="1">
      <c r="A16" t="s">
        <v>1</v>
      </c>
      <c r="B16" s="1" t="s">
        <v>6</v>
      </c>
      <c r="C16" s="3">
        <v>1861.0344000000002</v>
      </c>
      <c r="D16" s="3">
        <v>1350.815136</v>
      </c>
      <c r="E16" s="3">
        <v>1871.7929760000002</v>
      </c>
      <c r="F16" s="3">
        <f>SUM('[1]KGRES'!$M$4:$O$4)</f>
        <v>1452.573888</v>
      </c>
      <c r="G16" s="3">
        <f>SUM(C16:F16)</f>
        <v>6536.2164</v>
      </c>
      <c r="H16" s="6"/>
      <c r="I16" s="7"/>
      <c r="J16" s="24"/>
      <c r="K16" s="34"/>
      <c r="L16" s="27"/>
      <c r="M16" s="27"/>
      <c r="N16" s="27"/>
      <c r="O16" s="27"/>
      <c r="P16" s="25"/>
    </row>
    <row r="17" spans="1:16" ht="13.5" customHeight="1">
      <c r="A17" t="s">
        <v>2</v>
      </c>
      <c r="B17" s="1" t="s">
        <v>6</v>
      </c>
      <c r="C17" s="3">
        <v>2437.220553</v>
      </c>
      <c r="D17" s="3">
        <v>1296.2446639999998</v>
      </c>
      <c r="E17" s="3">
        <v>1785.3384919999999</v>
      </c>
      <c r="F17" s="3">
        <f>SUM('[1]NGRES_old'!$M$4:$O$4)+SUM('[1]NGRES_CCGT'!$M$4:$O$4)</f>
        <v>2170.080196</v>
      </c>
      <c r="G17" s="3">
        <f>SUM(C17:F17)</f>
        <v>7688.883905</v>
      </c>
      <c r="H17" s="6"/>
      <c r="I17" s="7"/>
      <c r="J17" s="24"/>
      <c r="K17" s="34"/>
      <c r="L17" s="27"/>
      <c r="M17" s="27"/>
      <c r="N17" s="27"/>
      <c r="O17" s="27"/>
      <c r="P17" s="25"/>
    </row>
    <row r="18" spans="1:16" ht="13.5" customHeight="1">
      <c r="A18" t="s">
        <v>4</v>
      </c>
      <c r="B18" s="1" t="s">
        <v>6</v>
      </c>
      <c r="C18" s="3">
        <v>2041.468732</v>
      </c>
      <c r="D18" s="3">
        <v>1627.141658</v>
      </c>
      <c r="E18" s="3">
        <v>1518.4546570000002</v>
      </c>
      <c r="F18" s="3">
        <f>SUM('[1]SuGRES_old'!$M$4:$O$4)+SUM('[1]SuGRES_CCGT'!$M$4:$O$4)</f>
        <v>1938.1053689999999</v>
      </c>
      <c r="G18" s="3">
        <f>SUM(C18:F18)</f>
        <v>7125.170416</v>
      </c>
      <c r="H18" s="6"/>
      <c r="I18" s="7"/>
      <c r="J18" s="24"/>
      <c r="K18" s="34"/>
      <c r="L18" s="27"/>
      <c r="M18" s="27"/>
      <c r="N18" s="27"/>
      <c r="O18" s="27"/>
      <c r="P18" s="25"/>
    </row>
    <row r="19" spans="1:16" ht="12.75">
      <c r="A19" t="s">
        <v>25</v>
      </c>
      <c r="B19" s="1" t="s">
        <v>6</v>
      </c>
      <c r="C19" s="3">
        <v>85.984472</v>
      </c>
      <c r="D19" s="3">
        <v>47.692594</v>
      </c>
      <c r="E19" s="3">
        <v>57.18609</v>
      </c>
      <c r="F19" s="55">
        <f>SUM('[1]AZOV'!$M$4:$O$4)</f>
        <v>77.46436</v>
      </c>
      <c r="G19" s="3">
        <f>SUM(C19:F19)</f>
        <v>268.327516</v>
      </c>
      <c r="H19" s="6"/>
      <c r="I19" s="10"/>
      <c r="J19" s="24"/>
      <c r="K19" s="24"/>
      <c r="L19" s="24"/>
      <c r="M19" s="24"/>
      <c r="N19" s="24"/>
      <c r="O19" s="24"/>
      <c r="P19" s="25"/>
    </row>
    <row r="20" spans="1:16" ht="12.75">
      <c r="A20" t="s">
        <v>30</v>
      </c>
      <c r="B20" s="1" t="s">
        <v>6</v>
      </c>
      <c r="C20" s="3"/>
      <c r="D20" s="3"/>
      <c r="E20" s="3"/>
      <c r="F20" s="55">
        <f>SUM('[1]KOLA'!$M$4:$O$4)</f>
        <v>42.385705</v>
      </c>
      <c r="G20" s="3">
        <f>SUM(C20:F20)</f>
        <v>42.385705</v>
      </c>
      <c r="H20" s="6"/>
      <c r="I20" s="10"/>
      <c r="J20" s="24"/>
      <c r="K20" s="24"/>
      <c r="L20" s="24"/>
      <c r="M20" s="24"/>
      <c r="N20" s="24"/>
      <c r="O20" s="24"/>
      <c r="P20" s="25"/>
    </row>
    <row r="21" spans="1:16" ht="12.75">
      <c r="A21" s="2" t="s">
        <v>31</v>
      </c>
      <c r="B21" s="4" t="s">
        <v>6</v>
      </c>
      <c r="C21" s="64">
        <f>SUM(C16:C20)</f>
        <v>6425.708157000001</v>
      </c>
      <c r="D21" s="64">
        <f>SUM(D16:D20)</f>
        <v>4321.894052</v>
      </c>
      <c r="E21" s="64">
        <f>SUM(E16:E20)</f>
        <v>5232.772215</v>
      </c>
      <c r="F21" s="64">
        <f>SUM(F16:F20)</f>
        <v>5680.609517999999</v>
      </c>
      <c r="G21" s="64">
        <f>C21+D21+E21+F21</f>
        <v>21660.983942</v>
      </c>
      <c r="H21" s="6"/>
      <c r="I21" s="6"/>
      <c r="J21" s="24"/>
      <c r="K21" s="24"/>
      <c r="L21" s="24"/>
      <c r="M21" s="24"/>
      <c r="N21" s="24"/>
      <c r="O21" s="24"/>
      <c r="P21" s="25"/>
    </row>
    <row r="22" spans="1:16" ht="12.75">
      <c r="A22" s="2"/>
      <c r="B22" s="4"/>
      <c r="C22" s="64"/>
      <c r="D22" s="64"/>
      <c r="E22" s="64"/>
      <c r="F22" s="64"/>
      <c r="G22" s="6"/>
      <c r="H22" s="6"/>
      <c r="I22" s="6"/>
      <c r="J22" s="24"/>
      <c r="K22" s="24"/>
      <c r="L22" s="24"/>
      <c r="M22" s="24"/>
      <c r="N22" s="24"/>
      <c r="O22" s="24"/>
      <c r="P22" s="25"/>
    </row>
    <row r="23" spans="1:16" ht="12.75">
      <c r="A23" s="14" t="s">
        <v>32</v>
      </c>
      <c r="B23" s="6"/>
      <c r="C23" s="6"/>
      <c r="D23" s="6"/>
      <c r="E23" s="6"/>
      <c r="F23" s="6"/>
      <c r="G23" s="6"/>
      <c r="H23" s="6"/>
      <c r="I23" s="6"/>
      <c r="J23" s="24"/>
      <c r="K23" s="24"/>
      <c r="L23" s="24"/>
      <c r="M23" s="24"/>
      <c r="N23" s="24"/>
      <c r="O23" s="24"/>
      <c r="P23" s="25"/>
    </row>
    <row r="24" spans="1:16" ht="12.75">
      <c r="A24" s="6"/>
      <c r="B24" s="6"/>
      <c r="C24" s="37"/>
      <c r="D24" s="37"/>
      <c r="E24" s="37"/>
      <c r="F24" s="37"/>
      <c r="G24" s="37"/>
      <c r="H24" s="6"/>
      <c r="I24" s="6"/>
      <c r="J24" s="24"/>
      <c r="K24" s="24"/>
      <c r="L24" s="24"/>
      <c r="M24" s="24"/>
      <c r="N24" s="24"/>
      <c r="O24" s="24"/>
      <c r="P24" s="25"/>
    </row>
    <row r="25" spans="1:17" ht="34.5" customHeight="1">
      <c r="A25" s="2" t="s">
        <v>0</v>
      </c>
      <c r="B25" s="54" t="s">
        <v>5</v>
      </c>
      <c r="C25" s="17" t="s">
        <v>7</v>
      </c>
      <c r="D25" s="17" t="s">
        <v>8</v>
      </c>
      <c r="E25" s="17" t="s">
        <v>9</v>
      </c>
      <c r="F25" s="17" t="s">
        <v>10</v>
      </c>
      <c r="G25" s="17" t="s">
        <v>11</v>
      </c>
      <c r="H25" s="38" t="s">
        <v>33</v>
      </c>
      <c r="I25" s="6"/>
      <c r="J25" s="6"/>
      <c r="K25" s="28"/>
      <c r="L25" s="24"/>
      <c r="M25" s="25"/>
      <c r="N25" s="25"/>
      <c r="O25" s="25"/>
      <c r="P25" s="25"/>
      <c r="Q25" s="25"/>
    </row>
    <row r="26" spans="1:17" ht="12.75">
      <c r="A26" t="s">
        <v>1</v>
      </c>
      <c r="B26" s="1" t="s">
        <v>6</v>
      </c>
      <c r="C26" s="3">
        <f>SUM('[2]KGRES'!$D$4:$F$4)</f>
        <v>1332.254544</v>
      </c>
      <c r="D26" s="3"/>
      <c r="E26" s="3"/>
      <c r="F26" s="3"/>
      <c r="G26" s="67">
        <f aca="true" t="shared" si="0" ref="G26:G31">SUM(C26:F26)</f>
        <v>1332.254544</v>
      </c>
      <c r="H26" s="71">
        <f>SUM(C26)/SUM(C16)-1</f>
        <v>-0.28413223097864304</v>
      </c>
      <c r="I26" s="6"/>
      <c r="J26" s="70"/>
      <c r="K26" s="29"/>
      <c r="L26" s="24"/>
      <c r="M26" s="25"/>
      <c r="N26" s="25"/>
      <c r="O26" s="25"/>
      <c r="P26" s="25"/>
      <c r="Q26" s="25"/>
    </row>
    <row r="27" spans="1:17" ht="12.75">
      <c r="A27" t="s">
        <v>2</v>
      </c>
      <c r="B27" s="1" t="s">
        <v>6</v>
      </c>
      <c r="C27" s="3">
        <f>SUM('[2]NGRES_old'!$D$4:$F$4)+SUM('[2]NGRES_CCGT'!$D$4:$F$4)</f>
        <v>2437.376472</v>
      </c>
      <c r="D27" s="3"/>
      <c r="E27" s="3"/>
      <c r="F27" s="3"/>
      <c r="G27" s="67">
        <f t="shared" si="0"/>
        <v>2437.376472</v>
      </c>
      <c r="H27" s="71">
        <f>SUM(C27)/SUM(C17)-1</f>
        <v>6.397410353686794E-05</v>
      </c>
      <c r="I27" s="6"/>
      <c r="J27" s="70"/>
      <c r="K27" s="29"/>
      <c r="L27" s="24"/>
      <c r="M27" s="25"/>
      <c r="N27" s="25"/>
      <c r="O27" s="25"/>
      <c r="P27" s="25"/>
      <c r="Q27" s="25"/>
    </row>
    <row r="28" spans="1:12" ht="12.75">
      <c r="A28" t="s">
        <v>4</v>
      </c>
      <c r="B28" s="1" t="s">
        <v>6</v>
      </c>
      <c r="C28" s="3">
        <f>SUM('[2]SuGRES_old'!$D$4:$F$4)+SUM('[2]SuGRES_CCGT'!$D$4:$F$4)</f>
        <v>1980.483342</v>
      </c>
      <c r="D28" s="3"/>
      <c r="E28" s="3"/>
      <c r="F28" s="3"/>
      <c r="G28" s="67">
        <f t="shared" si="0"/>
        <v>1980.483342</v>
      </c>
      <c r="H28" s="71">
        <f>SUM(C28)/SUM(C18)-1</f>
        <v>-0.029873291245687383</v>
      </c>
      <c r="I28" s="6"/>
      <c r="J28" s="70"/>
      <c r="K28" s="19"/>
      <c r="L28" s="6"/>
    </row>
    <row r="29" spans="1:12" ht="12.75">
      <c r="A29" t="s">
        <v>25</v>
      </c>
      <c r="B29" s="1" t="s">
        <v>6</v>
      </c>
      <c r="C29" s="3">
        <f>SUM('[2]AZOV'!$D$4:$F$4)</f>
        <v>86.507881</v>
      </c>
      <c r="D29" s="3"/>
      <c r="E29" s="3"/>
      <c r="F29" s="55"/>
      <c r="G29" s="67">
        <f t="shared" si="0"/>
        <v>86.507881</v>
      </c>
      <c r="H29" s="71">
        <f>SUM(C29)/SUM(C19)-1</f>
        <v>0.0060872502653734895</v>
      </c>
      <c r="I29" s="6"/>
      <c r="J29" s="70"/>
      <c r="K29" s="19"/>
      <c r="L29" s="6"/>
    </row>
    <row r="30" spans="1:12" ht="12.75">
      <c r="A30" t="s">
        <v>30</v>
      </c>
      <c r="B30" s="1" t="s">
        <v>6</v>
      </c>
      <c r="C30" s="3">
        <f>SUM('[2]KOLA'!$D$4:$F$4)</f>
        <v>156.218642</v>
      </c>
      <c r="D30" s="3"/>
      <c r="E30" s="3"/>
      <c r="F30" s="55"/>
      <c r="G30" s="67">
        <f t="shared" si="0"/>
        <v>156.218642</v>
      </c>
      <c r="H30" s="74" t="str">
        <f>_xlfn.IFERROR((SUM(C30)/SUM(C20)-1),"Н/Д")</f>
        <v>Н/Д</v>
      </c>
      <c r="I30" s="6"/>
      <c r="J30" s="70"/>
      <c r="K30" s="19"/>
      <c r="L30" s="6"/>
    </row>
    <row r="31" spans="1:12" ht="12.75">
      <c r="A31" s="2" t="s">
        <v>31</v>
      </c>
      <c r="B31" s="4" t="s">
        <v>6</v>
      </c>
      <c r="C31" s="64">
        <f>SUM(C26:C30)</f>
        <v>5992.840881</v>
      </c>
      <c r="D31" s="64">
        <f>SUM(D26:D30)</f>
        <v>0</v>
      </c>
      <c r="E31" s="64">
        <f>SUM(E26:E30)</f>
        <v>0</v>
      </c>
      <c r="F31" s="64">
        <f>SUM(F26:F30)</f>
        <v>0</v>
      </c>
      <c r="G31" s="64">
        <f t="shared" si="0"/>
        <v>5992.840881</v>
      </c>
      <c r="H31" s="72">
        <f>SUM(C31)/SUM(C21)-1</f>
        <v>-0.06736491378439691</v>
      </c>
      <c r="I31" s="6"/>
      <c r="J31" s="70"/>
      <c r="K31" s="20"/>
      <c r="L31" s="6"/>
    </row>
    <row r="32" spans="1:15" ht="12.75">
      <c r="A32" s="6"/>
      <c r="B32" s="6"/>
      <c r="C32" s="37"/>
      <c r="D32" s="37"/>
      <c r="E32" s="37"/>
      <c r="F32" s="37"/>
      <c r="G32" s="37"/>
      <c r="H32" s="6"/>
      <c r="I32" s="6"/>
      <c r="J32" s="6"/>
      <c r="K32" s="6"/>
      <c r="L32" s="6"/>
      <c r="M32" s="6"/>
      <c r="N32" s="6"/>
      <c r="O32" s="6"/>
    </row>
    <row r="33" spans="1:15" ht="12.75">
      <c r="A33" s="56" t="s">
        <v>23</v>
      </c>
      <c r="B33" s="6"/>
      <c r="C33" s="37"/>
      <c r="D33" s="37"/>
      <c r="E33" s="37"/>
      <c r="F33" s="37"/>
      <c r="G33" s="37"/>
      <c r="H33" s="6"/>
      <c r="I33" s="6"/>
      <c r="J33" s="6"/>
      <c r="K33" s="6"/>
      <c r="L33" s="6"/>
      <c r="M33" s="6"/>
      <c r="N33" s="6"/>
      <c r="O33" s="6"/>
    </row>
    <row r="34" spans="1:15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 ht="12.75">
      <c r="A35" s="6"/>
      <c r="B35" s="6"/>
      <c r="C35" s="43"/>
      <c r="D35" s="43"/>
      <c r="E35" s="43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3:10" ht="12.75">
      <c r="C40" s="6"/>
      <c r="D40" s="6"/>
      <c r="E40" s="6"/>
      <c r="F40" s="6"/>
      <c r="G40" s="6"/>
      <c r="H40" s="6"/>
      <c r="I40" s="6"/>
      <c r="J40" s="6"/>
    </row>
    <row r="41" spans="3:10" ht="12.75">
      <c r="C41" s="6"/>
      <c r="D41" s="6"/>
      <c r="E41" s="6"/>
      <c r="F41" s="6"/>
      <c r="G41" s="6"/>
      <c r="H41" s="6"/>
      <c r="I41" s="6"/>
      <c r="J41" s="6"/>
    </row>
    <row r="42" spans="3:10" ht="12.75">
      <c r="C42" s="6"/>
      <c r="D42" s="6"/>
      <c r="E42" s="6"/>
      <c r="F42" s="6"/>
      <c r="G42" s="6"/>
      <c r="H42" s="6"/>
      <c r="I42" s="6"/>
      <c r="J42" s="6"/>
    </row>
    <row r="43" spans="3:10" ht="12.75">
      <c r="C43" s="6"/>
      <c r="D43" s="6"/>
      <c r="E43" s="6"/>
      <c r="F43" s="6"/>
      <c r="G43" s="6"/>
      <c r="H43" s="6"/>
      <c r="I43" s="6"/>
      <c r="J43" s="6"/>
    </row>
  </sheetData>
  <sheetProtection/>
  <hyperlinks>
    <hyperlink ref="A33" location="Содержание!A1" display="Содержание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">
      <selection activeCell="J22" sqref="J22"/>
    </sheetView>
  </sheetViews>
  <sheetFormatPr defaultColWidth="9.00390625" defaultRowHeight="12.75"/>
  <cols>
    <col min="1" max="1" width="23.125" style="0" customWidth="1"/>
    <col min="2" max="2" width="13.00390625" style="0" customWidth="1"/>
    <col min="4" max="4" width="8.875" style="0" customWidth="1"/>
    <col min="6" max="7" width="10.00390625" style="0" customWidth="1"/>
    <col min="8" max="8" width="12.25390625" style="0" customWidth="1"/>
    <col min="9" max="9" width="10.25390625" style="0" customWidth="1"/>
    <col min="10" max="10" width="10.125" style="0" customWidth="1"/>
  </cols>
  <sheetData>
    <row r="1" spans="1:14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2.75">
      <c r="A2" s="14" t="s">
        <v>35</v>
      </c>
      <c r="B2" s="12"/>
      <c r="C2" s="13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5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4" ht="12.75">
      <c r="A4" s="2" t="s">
        <v>0</v>
      </c>
      <c r="B4" s="4" t="s">
        <v>5</v>
      </c>
      <c r="C4" s="52">
        <v>2011</v>
      </c>
      <c r="D4" s="52">
        <v>2012</v>
      </c>
      <c r="E4" s="52">
        <v>2013</v>
      </c>
      <c r="F4" s="52">
        <v>2014</v>
      </c>
      <c r="G4" s="52">
        <v>2015</v>
      </c>
      <c r="H4" s="52">
        <v>2016</v>
      </c>
      <c r="I4" s="52">
        <v>2017</v>
      </c>
      <c r="J4" s="52">
        <v>2018</v>
      </c>
      <c r="K4" s="52">
        <v>2019</v>
      </c>
      <c r="L4" s="53">
        <v>2020</v>
      </c>
      <c r="M4" s="53">
        <v>2021</v>
      </c>
      <c r="N4" s="53">
        <v>2022</v>
      </c>
    </row>
    <row r="5" spans="1:14" ht="12.75">
      <c r="A5" t="s">
        <v>1</v>
      </c>
      <c r="B5" s="1" t="s">
        <v>6</v>
      </c>
      <c r="C5" s="7">
        <v>9049</v>
      </c>
      <c r="D5" s="7">
        <v>8071.891377</v>
      </c>
      <c r="E5" s="7">
        <v>8071.491620000002</v>
      </c>
      <c r="F5" s="7">
        <v>9216.945767</v>
      </c>
      <c r="G5" s="7">
        <v>7441.789879</v>
      </c>
      <c r="H5" s="7">
        <v>8131.203853000001</v>
      </c>
      <c r="I5" s="7">
        <v>6949.919170000001</v>
      </c>
      <c r="J5" s="7">
        <v>6461.602176</v>
      </c>
      <c r="K5" s="7">
        <v>5697.757848</v>
      </c>
      <c r="L5" s="3">
        <v>5820.918904</v>
      </c>
      <c r="M5" s="3">
        <v>7137.467824</v>
      </c>
      <c r="N5" s="3">
        <f>G16</f>
        <v>6250.044067000001</v>
      </c>
    </row>
    <row r="6" spans="1:17" ht="12.75">
      <c r="A6" t="s">
        <v>2</v>
      </c>
      <c r="B6" s="1" t="s">
        <v>6</v>
      </c>
      <c r="C6" s="7">
        <v>5897</v>
      </c>
      <c r="D6" s="7">
        <v>6594.202333840391</v>
      </c>
      <c r="E6" s="7">
        <v>6402.9252330935615</v>
      </c>
      <c r="F6" s="7">
        <v>8133.150963</v>
      </c>
      <c r="G6" s="7">
        <v>8181.184945527583</v>
      </c>
      <c r="H6" s="7">
        <v>7356.296023999999</v>
      </c>
      <c r="I6" s="7">
        <v>7740.544511</v>
      </c>
      <c r="J6" s="7">
        <v>7534.419653</v>
      </c>
      <c r="K6" s="7">
        <v>6749.849355784727</v>
      </c>
      <c r="L6" s="3">
        <v>6272.733208</v>
      </c>
      <c r="M6" s="3">
        <v>7568.785584000001</v>
      </c>
      <c r="N6" s="75">
        <f>G17</f>
        <v>7297.46264</v>
      </c>
      <c r="O6" s="25"/>
      <c r="P6" s="25"/>
      <c r="Q6" s="25"/>
    </row>
    <row r="7" spans="1:17" ht="12.75">
      <c r="A7" t="s">
        <v>3</v>
      </c>
      <c r="B7" s="1" t="s">
        <v>6</v>
      </c>
      <c r="C7" s="7">
        <v>20119</v>
      </c>
      <c r="D7" s="7">
        <v>20913.561876999996</v>
      </c>
      <c r="E7" s="7">
        <v>19839.399668000005</v>
      </c>
      <c r="F7" s="7">
        <v>18253.553476</v>
      </c>
      <c r="G7" s="7">
        <v>18895.25064</v>
      </c>
      <c r="H7" s="7">
        <v>18254.318095000002</v>
      </c>
      <c r="I7" s="7">
        <v>18565.018928999998</v>
      </c>
      <c r="J7" s="7">
        <v>18571.836635</v>
      </c>
      <c r="K7" s="7">
        <v>13333.216515</v>
      </c>
      <c r="L7" s="3"/>
      <c r="N7" s="25"/>
      <c r="O7" s="25"/>
      <c r="P7" s="25"/>
      <c r="Q7" s="25"/>
    </row>
    <row r="8" spans="1:17" ht="12.75">
      <c r="A8" t="s">
        <v>4</v>
      </c>
      <c r="B8" s="1" t="s">
        <v>6</v>
      </c>
      <c r="C8" s="7">
        <v>7368</v>
      </c>
      <c r="D8" s="7">
        <v>8929.107972</v>
      </c>
      <c r="E8" s="7">
        <v>7587.430053</v>
      </c>
      <c r="F8" s="7">
        <v>6771.981258999999</v>
      </c>
      <c r="G8" s="7">
        <v>7571.336402999999</v>
      </c>
      <c r="H8" s="7">
        <v>7319.794449</v>
      </c>
      <c r="I8" s="7">
        <v>6574.687728000001</v>
      </c>
      <c r="J8" s="7">
        <v>6613.642148000001</v>
      </c>
      <c r="K8" s="7">
        <v>6652.479700000001</v>
      </c>
      <c r="L8" s="3">
        <v>5994.717034</v>
      </c>
      <c r="M8" s="3">
        <v>6544.4110709999995</v>
      </c>
      <c r="N8" s="75">
        <f>G18</f>
        <v>6678.9501310000005</v>
      </c>
      <c r="O8" s="25"/>
      <c r="P8" s="25"/>
      <c r="Q8" s="25"/>
    </row>
    <row r="9" spans="1:17" ht="12.75">
      <c r="A9" t="s">
        <v>25</v>
      </c>
      <c r="B9" s="1" t="s">
        <v>6</v>
      </c>
      <c r="C9" s="7"/>
      <c r="D9" s="7"/>
      <c r="E9" s="7"/>
      <c r="F9" s="7"/>
      <c r="G9" s="7"/>
      <c r="H9" s="7"/>
      <c r="I9" s="7"/>
      <c r="J9" s="7"/>
      <c r="K9" s="7"/>
      <c r="L9" s="3"/>
      <c r="M9" s="67">
        <v>148.049582</v>
      </c>
      <c r="N9" s="75">
        <f>G19</f>
        <v>254.13717</v>
      </c>
      <c r="O9" s="25"/>
      <c r="P9" s="25"/>
      <c r="Q9" s="25"/>
    </row>
    <row r="10" spans="1:17" ht="12.75">
      <c r="A10" t="s">
        <v>30</v>
      </c>
      <c r="B10" s="1" t="s">
        <v>6</v>
      </c>
      <c r="C10" s="7"/>
      <c r="D10" s="7"/>
      <c r="E10" s="7"/>
      <c r="F10" s="7"/>
      <c r="G10" s="7"/>
      <c r="H10" s="7"/>
      <c r="I10" s="7"/>
      <c r="J10" s="7"/>
      <c r="K10" s="7"/>
      <c r="L10" s="3"/>
      <c r="M10" s="67"/>
      <c r="N10" s="75">
        <f>G20</f>
        <v>39.816188999999994</v>
      </c>
      <c r="O10" s="25"/>
      <c r="P10" s="25"/>
      <c r="Q10" s="25"/>
    </row>
    <row r="11" spans="1:17" ht="12.75">
      <c r="A11" s="2" t="s">
        <v>31</v>
      </c>
      <c r="B11" s="4" t="s">
        <v>6</v>
      </c>
      <c r="C11" s="10">
        <v>42433</v>
      </c>
      <c r="D11" s="10">
        <v>44508.76355984038</v>
      </c>
      <c r="E11" s="10">
        <v>41901.24657409356</v>
      </c>
      <c r="F11" s="10">
        <v>42375.63146500001</v>
      </c>
      <c r="G11" s="10">
        <v>42089.561867527584</v>
      </c>
      <c r="H11" s="11">
        <v>41061.612421</v>
      </c>
      <c r="I11" s="10">
        <v>39830.170338</v>
      </c>
      <c r="J11" s="10">
        <v>39181.500612</v>
      </c>
      <c r="K11" s="10">
        <v>32433.30341878473</v>
      </c>
      <c r="L11" s="65">
        <v>18088.369146</v>
      </c>
      <c r="M11" s="65">
        <f>M5+M6+M8+M9</f>
        <v>21398.714061</v>
      </c>
      <c r="N11" s="65">
        <f>N5+N6+N8+N9+N10</f>
        <v>20520.410197000005</v>
      </c>
      <c r="O11" s="25"/>
      <c r="P11" s="25"/>
      <c r="Q11" s="25"/>
    </row>
    <row r="12" spans="1:19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24"/>
      <c r="M12" s="24"/>
      <c r="N12" s="24"/>
      <c r="O12" s="24"/>
      <c r="P12" s="25"/>
      <c r="Q12" s="25"/>
      <c r="R12" s="25"/>
      <c r="S12" s="25"/>
    </row>
    <row r="13" spans="1:19" ht="15.75">
      <c r="A13" s="14" t="s">
        <v>28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24"/>
      <c r="M13" s="35"/>
      <c r="N13" s="35"/>
      <c r="O13" s="35"/>
      <c r="P13" s="26"/>
      <c r="Q13" s="26"/>
      <c r="R13" s="25"/>
      <c r="S13" s="25"/>
    </row>
    <row r="14" spans="1:19" ht="15.75">
      <c r="A14" s="6"/>
      <c r="B14" s="6"/>
      <c r="C14" s="37"/>
      <c r="D14" s="37"/>
      <c r="E14" s="37"/>
      <c r="F14" s="37"/>
      <c r="G14" s="6"/>
      <c r="H14" s="6"/>
      <c r="I14" s="6"/>
      <c r="J14" s="6"/>
      <c r="K14" s="6"/>
      <c r="L14" s="24"/>
      <c r="M14" s="34"/>
      <c r="N14" s="34"/>
      <c r="O14" s="34"/>
      <c r="P14" s="27"/>
      <c r="Q14" s="27"/>
      <c r="R14" s="25"/>
      <c r="S14" s="25"/>
    </row>
    <row r="15" spans="1:19" ht="14.25" customHeight="1">
      <c r="A15" s="2" t="s">
        <v>0</v>
      </c>
      <c r="B15" s="54" t="s">
        <v>5</v>
      </c>
      <c r="C15" s="17" t="s">
        <v>7</v>
      </c>
      <c r="D15" s="17" t="s">
        <v>8</v>
      </c>
      <c r="E15" s="17" t="s">
        <v>9</v>
      </c>
      <c r="F15" s="17" t="s">
        <v>10</v>
      </c>
      <c r="G15" s="8" t="s">
        <v>11</v>
      </c>
      <c r="H15" s="6"/>
      <c r="I15" s="8"/>
      <c r="J15" s="8"/>
      <c r="K15" s="8"/>
      <c r="L15" s="8"/>
      <c r="M15" s="8"/>
      <c r="N15" s="8"/>
      <c r="O15" s="34"/>
      <c r="P15" s="27"/>
      <c r="Q15" s="30"/>
      <c r="R15" s="25"/>
      <c r="S15" s="25"/>
    </row>
    <row r="16" spans="1:19" ht="14.25" customHeight="1">
      <c r="A16" t="s">
        <v>1</v>
      </c>
      <c r="B16" s="1" t="s">
        <v>6</v>
      </c>
      <c r="C16" s="3">
        <v>1786.023154</v>
      </c>
      <c r="D16" s="63">
        <v>1286.0962090000003</v>
      </c>
      <c r="E16" s="63">
        <v>1790.7979840000003</v>
      </c>
      <c r="F16" s="63">
        <v>1387.1267200000002</v>
      </c>
      <c r="G16" s="7">
        <v>6250.044067000001</v>
      </c>
      <c r="H16" s="6"/>
      <c r="I16" s="7"/>
      <c r="J16" s="7"/>
      <c r="K16" s="7"/>
      <c r="L16" s="7"/>
      <c r="M16" s="7"/>
      <c r="N16" s="7"/>
      <c r="O16" s="34"/>
      <c r="P16" s="27"/>
      <c r="Q16" s="27"/>
      <c r="R16" s="25"/>
      <c r="S16" s="25"/>
    </row>
    <row r="17" spans="1:19" ht="14.25" customHeight="1">
      <c r="A17" t="s">
        <v>2</v>
      </c>
      <c r="B17" s="1" t="s">
        <v>6</v>
      </c>
      <c r="C17" s="3">
        <v>2318.0199039999998</v>
      </c>
      <c r="D17" s="63">
        <v>1227.9292690000002</v>
      </c>
      <c r="E17" s="63">
        <v>1692.77405</v>
      </c>
      <c r="F17" s="63">
        <v>2058.739417</v>
      </c>
      <c r="G17" s="7">
        <v>7297.46264</v>
      </c>
      <c r="H17" s="6"/>
      <c r="I17" s="7"/>
      <c r="J17" s="7"/>
      <c r="K17" s="7"/>
      <c r="L17" s="7"/>
      <c r="M17" s="7"/>
      <c r="N17" s="7"/>
      <c r="O17" s="34"/>
      <c r="P17" s="27"/>
      <c r="Q17" s="27"/>
      <c r="R17" s="25"/>
      <c r="S17" s="25"/>
    </row>
    <row r="18" spans="1:19" ht="12.75">
      <c r="A18" t="s">
        <v>4</v>
      </c>
      <c r="B18" s="1" t="s">
        <v>6</v>
      </c>
      <c r="C18" s="3">
        <v>1914.478748</v>
      </c>
      <c r="D18" s="63">
        <v>1526.6110760000001</v>
      </c>
      <c r="E18" s="63">
        <v>1428.2303670000001</v>
      </c>
      <c r="F18" s="63">
        <v>1809.6299399999998</v>
      </c>
      <c r="G18" s="7">
        <v>6678.9501310000005</v>
      </c>
      <c r="H18" s="6"/>
      <c r="I18" s="7"/>
      <c r="J18" s="7"/>
      <c r="K18" s="7"/>
      <c r="L18" s="7"/>
      <c r="M18" s="7"/>
      <c r="N18" s="7"/>
      <c r="O18" s="24"/>
      <c r="P18" s="25"/>
      <c r="Q18" s="25"/>
      <c r="R18" s="25"/>
      <c r="S18" s="25"/>
    </row>
    <row r="19" spans="1:19" ht="12.75">
      <c r="A19" t="s">
        <v>25</v>
      </c>
      <c r="B19" s="1" t="s">
        <v>6</v>
      </c>
      <c r="C19" s="3">
        <v>82.62876299999999</v>
      </c>
      <c r="D19" s="55">
        <v>45.106604999999995</v>
      </c>
      <c r="E19" s="55">
        <v>54.187003000000004</v>
      </c>
      <c r="F19" s="63">
        <v>73.378768</v>
      </c>
      <c r="G19" s="7">
        <v>254.13717</v>
      </c>
      <c r="H19" s="6"/>
      <c r="I19" s="7"/>
      <c r="J19" s="10"/>
      <c r="K19" s="10"/>
      <c r="L19" s="10"/>
      <c r="M19" s="10"/>
      <c r="N19" s="10"/>
      <c r="O19" s="24"/>
      <c r="P19" s="25"/>
      <c r="Q19" s="25"/>
      <c r="R19" s="25"/>
      <c r="S19" s="25"/>
    </row>
    <row r="20" spans="1:19" ht="12.75">
      <c r="A20" t="s">
        <v>30</v>
      </c>
      <c r="B20" s="1" t="s">
        <v>6</v>
      </c>
      <c r="C20" s="3"/>
      <c r="D20" s="55"/>
      <c r="E20" s="55"/>
      <c r="F20" s="63">
        <v>39.816188999999994</v>
      </c>
      <c r="G20" s="7">
        <v>39.816188999999994</v>
      </c>
      <c r="H20" s="6"/>
      <c r="I20" s="7"/>
      <c r="J20" s="10"/>
      <c r="K20" s="10"/>
      <c r="L20" s="10"/>
      <c r="M20" s="10"/>
      <c r="N20" s="10"/>
      <c r="O20" s="24"/>
      <c r="P20" s="25"/>
      <c r="Q20" s="25"/>
      <c r="R20" s="25"/>
      <c r="S20" s="25"/>
    </row>
    <row r="21" spans="1:19" ht="12.75">
      <c r="A21" s="2" t="s">
        <v>31</v>
      </c>
      <c r="B21" s="4" t="s">
        <v>6</v>
      </c>
      <c r="C21" s="64">
        <f>SUM(C16:C20)</f>
        <v>6101.1505689999985</v>
      </c>
      <c r="D21" s="64">
        <f>SUM(D16:D20)</f>
        <v>4085.7431590000006</v>
      </c>
      <c r="E21" s="64">
        <f>SUM(E16:E20)</f>
        <v>4965.989404000001</v>
      </c>
      <c r="F21" s="64">
        <f>SUM(F16:F20)</f>
        <v>5368.6910339999995</v>
      </c>
      <c r="G21" s="10">
        <v>20520.410197000005</v>
      </c>
      <c r="H21" s="6"/>
      <c r="I21" s="7"/>
      <c r="J21" s="6"/>
      <c r="K21" s="6"/>
      <c r="L21" s="24"/>
      <c r="M21" s="24"/>
      <c r="N21" s="24"/>
      <c r="O21" s="24"/>
      <c r="P21" s="25"/>
      <c r="Q21" s="25"/>
      <c r="R21" s="25"/>
      <c r="S21" s="25"/>
    </row>
    <row r="22" spans="1:19" ht="12.75">
      <c r="A22" s="2"/>
      <c r="B22" s="4"/>
      <c r="C22" s="64"/>
      <c r="D22" s="64"/>
      <c r="E22" s="64"/>
      <c r="F22" s="64"/>
      <c r="G22" s="6"/>
      <c r="H22" s="6"/>
      <c r="I22" s="7"/>
      <c r="J22" s="6"/>
      <c r="K22" s="6"/>
      <c r="L22" s="24"/>
      <c r="M22" s="24"/>
      <c r="N22" s="24"/>
      <c r="O22" s="24"/>
      <c r="P22" s="25"/>
      <c r="Q22" s="25"/>
      <c r="R22" s="25"/>
      <c r="S22" s="25"/>
    </row>
    <row r="23" spans="1:19" ht="12.75">
      <c r="A23" s="14" t="s">
        <v>36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24"/>
      <c r="M23" s="24"/>
      <c r="N23" s="24"/>
      <c r="O23" s="24"/>
      <c r="P23" s="25"/>
      <c r="Q23" s="25"/>
      <c r="R23" s="25"/>
      <c r="S23" s="25"/>
    </row>
    <row r="24" spans="1:19" ht="12.75">
      <c r="A24" s="6"/>
      <c r="B24" s="6"/>
      <c r="C24" s="37"/>
      <c r="D24" s="37"/>
      <c r="E24" s="37"/>
      <c r="F24" s="37"/>
      <c r="G24" s="37"/>
      <c r="H24" s="6"/>
      <c r="I24" s="6"/>
      <c r="J24" s="6"/>
      <c r="K24" s="6"/>
      <c r="L24" s="24"/>
      <c r="M24" s="24"/>
      <c r="N24" s="24"/>
      <c r="O24" s="24"/>
      <c r="P24" s="25"/>
      <c r="Q24" s="25"/>
      <c r="R24" s="25"/>
      <c r="S24" s="25"/>
    </row>
    <row r="25" spans="1:20" ht="38.25">
      <c r="A25" s="2" t="s">
        <v>0</v>
      </c>
      <c r="B25" s="54" t="s">
        <v>5</v>
      </c>
      <c r="C25" s="17" t="s">
        <v>7</v>
      </c>
      <c r="D25" s="17" t="s">
        <v>8</v>
      </c>
      <c r="E25" s="17" t="s">
        <v>9</v>
      </c>
      <c r="F25" s="17" t="s">
        <v>10</v>
      </c>
      <c r="G25" s="17" t="s">
        <v>11</v>
      </c>
      <c r="H25" s="38" t="s">
        <v>33</v>
      </c>
      <c r="I25" s="38"/>
      <c r="J25" s="6"/>
      <c r="K25" s="6"/>
      <c r="L25" s="6"/>
      <c r="M25" s="24"/>
      <c r="N25" s="24"/>
      <c r="O25" s="24"/>
      <c r="P25" s="24"/>
      <c r="Q25" s="25"/>
      <c r="R25" s="25"/>
      <c r="S25" s="25"/>
      <c r="T25" s="25"/>
    </row>
    <row r="26" spans="1:16" ht="12.75">
      <c r="A26" t="s">
        <v>1</v>
      </c>
      <c r="B26" s="1" t="s">
        <v>6</v>
      </c>
      <c r="C26" s="3">
        <f>SUM('[2]KGRES'!$D$5:$F$5)</f>
        <v>1274.220002</v>
      </c>
      <c r="D26" s="63"/>
      <c r="E26" s="63"/>
      <c r="F26" s="63"/>
      <c r="G26" s="67">
        <f aca="true" t="shared" si="0" ref="G26:G31">SUM(C26:F26)</f>
        <v>1274.220002</v>
      </c>
      <c r="H26" s="71">
        <f>SUM(C26)/SUM(C16)-1</f>
        <v>-0.28656019987969317</v>
      </c>
      <c r="I26" s="40"/>
      <c r="J26" s="6"/>
      <c r="K26" s="6"/>
      <c r="L26" s="6"/>
      <c r="M26" s="6"/>
      <c r="N26" s="6"/>
      <c r="O26" s="6"/>
      <c r="P26" s="6"/>
    </row>
    <row r="27" spans="1:16" ht="12.75">
      <c r="A27" t="s">
        <v>2</v>
      </c>
      <c r="B27" s="1" t="s">
        <v>6</v>
      </c>
      <c r="C27" s="3">
        <f>SUM('[2]NGRES_old'!$D$5:$F$5)+SUM('[2]NGRES_CCGT'!$D$5:$F$5)</f>
        <v>2313.770654</v>
      </c>
      <c r="D27" s="63"/>
      <c r="E27" s="63"/>
      <c r="F27" s="63"/>
      <c r="G27" s="67">
        <f t="shared" si="0"/>
        <v>2313.770654</v>
      </c>
      <c r="H27" s="71">
        <f>SUM(C27)/SUM(C17)-1</f>
        <v>-0.0018331378400450182</v>
      </c>
      <c r="I27" s="40"/>
      <c r="J27" s="6"/>
      <c r="K27" s="6"/>
      <c r="L27" s="6"/>
      <c r="M27" s="6"/>
      <c r="N27" s="6"/>
      <c r="O27" s="6"/>
      <c r="P27" s="6"/>
    </row>
    <row r="28" spans="1:16" ht="12.75">
      <c r="A28" t="s">
        <v>4</v>
      </c>
      <c r="B28" s="1" t="s">
        <v>6</v>
      </c>
      <c r="C28" s="3">
        <f>SUM('[2]SuGRES_old'!$D$5:$F$5)+SUM('[2]SuGRES_CCGT'!$D$5:$F$5)</f>
        <v>1859.3072959999997</v>
      </c>
      <c r="D28" s="63"/>
      <c r="E28" s="63"/>
      <c r="F28" s="63"/>
      <c r="G28" s="67">
        <f t="shared" si="0"/>
        <v>1859.3072959999997</v>
      </c>
      <c r="H28" s="71">
        <f>SUM(C28)/SUM(C18)-1</f>
        <v>-0.02881800179690497</v>
      </c>
      <c r="I28" s="40"/>
      <c r="J28" s="6"/>
      <c r="K28" s="6"/>
      <c r="L28" s="6"/>
      <c r="M28" s="6"/>
      <c r="N28" s="6"/>
      <c r="O28" s="6"/>
      <c r="P28" s="6"/>
    </row>
    <row r="29" spans="1:16" ht="12.75">
      <c r="A29" t="s">
        <v>25</v>
      </c>
      <c r="B29" s="1" t="s">
        <v>6</v>
      </c>
      <c r="C29" s="3">
        <f>SUM('[2]AZOV'!$D$5:$F$5)</f>
        <v>81.781972</v>
      </c>
      <c r="D29" s="55"/>
      <c r="E29" s="55"/>
      <c r="F29" s="55"/>
      <c r="G29" s="67">
        <f t="shared" si="0"/>
        <v>81.781972</v>
      </c>
      <c r="H29" s="71">
        <f>SUM(C29)/SUM(C19)-1</f>
        <v>-0.010248138411560137</v>
      </c>
      <c r="I29" s="40"/>
      <c r="J29" s="6"/>
      <c r="K29" s="6"/>
      <c r="L29" s="6"/>
      <c r="M29" s="6"/>
      <c r="N29" s="6"/>
      <c r="O29" s="6"/>
      <c r="P29" s="6"/>
    </row>
    <row r="30" spans="1:16" ht="12.75">
      <c r="A30" t="s">
        <v>30</v>
      </c>
      <c r="B30" s="1" t="s">
        <v>6</v>
      </c>
      <c r="C30" s="3">
        <f>SUM('[2]KOLA'!$D$5:$F$5)</f>
        <v>146.65261300000003</v>
      </c>
      <c r="D30" s="55"/>
      <c r="E30" s="55"/>
      <c r="F30" s="55"/>
      <c r="G30" s="67">
        <f t="shared" si="0"/>
        <v>146.65261300000003</v>
      </c>
      <c r="H30" s="74" t="str">
        <f>_xlfn.IFERROR((SUM(C30)/SUM(C20)-1),"Н/Д")</f>
        <v>Н/Д</v>
      </c>
      <c r="I30" s="40"/>
      <c r="J30" s="6"/>
      <c r="K30" s="6"/>
      <c r="L30" s="6"/>
      <c r="M30" s="6"/>
      <c r="N30" s="6"/>
      <c r="O30" s="6"/>
      <c r="P30" s="6"/>
    </row>
    <row r="31" spans="1:16" ht="12.75">
      <c r="A31" s="2" t="s">
        <v>31</v>
      </c>
      <c r="B31" s="4" t="s">
        <v>6</v>
      </c>
      <c r="C31" s="64">
        <f>SUM(C26:C30)</f>
        <v>5675.732537</v>
      </c>
      <c r="D31" s="64">
        <f>SUM(D26:D30)</f>
        <v>0</v>
      </c>
      <c r="E31" s="64">
        <f>SUM(E26:E30)</f>
        <v>0</v>
      </c>
      <c r="F31" s="64">
        <f>SUM(F26:F30)</f>
        <v>0</v>
      </c>
      <c r="G31" s="64">
        <f t="shared" si="0"/>
        <v>5675.732537</v>
      </c>
      <c r="H31" s="72">
        <f>SUM(C31)/SUM(C21)-1</f>
        <v>-0.06972750912943393</v>
      </c>
      <c r="I31" s="42"/>
      <c r="J31" s="6"/>
      <c r="K31" s="6"/>
      <c r="L31" s="6"/>
      <c r="M31" s="6"/>
      <c r="N31" s="6"/>
      <c r="O31" s="6"/>
      <c r="P31" s="6"/>
    </row>
    <row r="32" spans="1:15" ht="12.75">
      <c r="A32" s="6"/>
      <c r="B32" s="6"/>
      <c r="C32" s="39"/>
      <c r="D32" s="37"/>
      <c r="E32" s="37"/>
      <c r="F32" s="37"/>
      <c r="G32" s="37"/>
      <c r="H32" s="6"/>
      <c r="I32" s="6"/>
      <c r="J32" s="6"/>
      <c r="K32" s="6"/>
      <c r="L32" s="6"/>
      <c r="M32" s="6"/>
      <c r="N32" s="6"/>
      <c r="O32" s="6"/>
    </row>
    <row r="33" spans="1:15" ht="12.75">
      <c r="A33" s="56" t="s">
        <v>23</v>
      </c>
      <c r="B33" s="6"/>
      <c r="C33" s="39"/>
      <c r="D33" s="39"/>
      <c r="E33" s="39"/>
      <c r="F33" s="39"/>
      <c r="G33" s="37"/>
      <c r="H33" s="6"/>
      <c r="I33" s="6"/>
      <c r="J33" s="6"/>
      <c r="K33" s="6"/>
      <c r="L33" s="6"/>
      <c r="M33" s="6"/>
      <c r="N33" s="6"/>
      <c r="O33" s="6"/>
    </row>
    <row r="34" spans="1:15" ht="12.75">
      <c r="A34" s="6"/>
      <c r="B34" s="6"/>
      <c r="C34" s="37"/>
      <c r="D34" s="37"/>
      <c r="E34" s="37"/>
      <c r="F34" s="37"/>
      <c r="G34" s="37"/>
      <c r="H34" s="6"/>
      <c r="I34" s="6"/>
      <c r="J34" s="6"/>
      <c r="K34" s="6"/>
      <c r="L34" s="6"/>
      <c r="M34" s="6"/>
      <c r="N34" s="6"/>
      <c r="O34" s="6"/>
    </row>
    <row r="35" spans="1:15" ht="12.75">
      <c r="A35" s="6"/>
      <c r="B35" s="6"/>
      <c r="C35" s="37"/>
      <c r="D35" s="37"/>
      <c r="E35" s="37"/>
      <c r="F35" s="37"/>
      <c r="G35" s="37"/>
      <c r="H35" s="6"/>
      <c r="I35" s="6"/>
      <c r="J35" s="6"/>
      <c r="K35" s="6"/>
      <c r="L35" s="6"/>
      <c r="M35" s="6"/>
      <c r="N35" s="6"/>
      <c r="O35" s="6"/>
    </row>
    <row r="36" spans="1:15" ht="12.75">
      <c r="A36" s="6"/>
      <c r="B36" s="6"/>
      <c r="C36" s="37"/>
      <c r="D36" s="37"/>
      <c r="E36" s="37"/>
      <c r="F36" s="37"/>
      <c r="G36" s="62"/>
      <c r="H36" s="6"/>
      <c r="I36" s="6"/>
      <c r="J36" s="6"/>
      <c r="K36" s="6"/>
      <c r="L36" s="6"/>
      <c r="M36" s="6"/>
      <c r="N36" s="6"/>
      <c r="O36" s="6"/>
    </row>
    <row r="37" spans="1:15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4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2.75">
      <c r="A44" s="6"/>
      <c r="B44" s="6"/>
      <c r="C44" s="6"/>
      <c r="D44" s="6"/>
      <c r="E44" s="6"/>
      <c r="F44" s="6"/>
      <c r="G44" s="6"/>
      <c r="I44" s="6"/>
      <c r="J44" s="6"/>
      <c r="K44" s="6"/>
      <c r="L44" s="6"/>
      <c r="M44" s="6"/>
      <c r="N44" s="6"/>
    </row>
    <row r="45" spans="1:14" ht="12.75">
      <c r="A45" s="6"/>
      <c r="B45" s="6"/>
      <c r="C45" s="6"/>
      <c r="D45" s="6"/>
      <c r="E45" s="6"/>
      <c r="F45" s="6"/>
      <c r="G45" s="6"/>
      <c r="I45" s="6"/>
      <c r="J45" s="6"/>
      <c r="K45" s="6"/>
      <c r="L45" s="6"/>
      <c r="M45" s="6"/>
      <c r="N45" s="6"/>
    </row>
  </sheetData>
  <sheetProtection/>
  <hyperlinks>
    <hyperlink ref="A33" location="Содержание!A1" display="Содержание"/>
  </hyperlinks>
  <printOptions/>
  <pageMargins left="0.75" right="0.75" top="1" bottom="1" header="0.5" footer="0.5"/>
  <pageSetup horizontalDpi="600" verticalDpi="600" orientation="portrait" r:id="rId1"/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B2:B6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9.125" style="5" customWidth="1"/>
    <col min="2" max="2" width="22.00390625" style="5" bestFit="1" customWidth="1"/>
    <col min="3" max="16384" width="9.125" style="5" customWidth="1"/>
  </cols>
  <sheetData>
    <row r="2" ht="12.75">
      <c r="B2" s="57" t="s">
        <v>21</v>
      </c>
    </row>
    <row r="4" ht="12.75">
      <c r="B4" s="57" t="s">
        <v>22</v>
      </c>
    </row>
    <row r="6" ht="12.75">
      <c r="B6" s="57" t="s">
        <v>23</v>
      </c>
    </row>
  </sheetData>
  <sheetProtection/>
  <hyperlinks>
    <hyperlink ref="B2" location="'Продажи э-э'!A1" display="Продажи электронергии"/>
    <hyperlink ref="B4" location="'Продажи тепла'!A1" display="Продажи теплоэнергии"/>
    <hyperlink ref="B6" location="Содержание!A1" display="Содержание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11"/>
  <sheetViews>
    <sheetView zoomScalePageLayoutView="0" workbookViewId="0" topLeftCell="A1">
      <selection activeCell="N5" sqref="N5"/>
    </sheetView>
  </sheetViews>
  <sheetFormatPr defaultColWidth="9.00390625" defaultRowHeight="12.75"/>
  <cols>
    <col min="1" max="1" width="22.75390625" style="0" customWidth="1"/>
    <col min="6" max="6" width="8.75390625" style="0" customWidth="1"/>
    <col min="9" max="9" width="9.625" style="0" customWidth="1"/>
    <col min="13" max="16" width="10.00390625" style="0" customWidth="1"/>
    <col min="17" max="17" width="11.625" style="0" customWidth="1"/>
  </cols>
  <sheetData>
    <row r="2" spans="1:9" ht="12.75">
      <c r="A2" s="14" t="s">
        <v>24</v>
      </c>
      <c r="D2" s="6"/>
      <c r="E2" s="6"/>
      <c r="F2" s="6"/>
      <c r="G2" s="43"/>
      <c r="H2" s="6"/>
      <c r="I2" s="6"/>
    </row>
    <row r="3" spans="4:9" ht="12.75">
      <c r="D3" s="6"/>
      <c r="E3" s="6"/>
      <c r="F3" s="37"/>
      <c r="G3" s="37"/>
      <c r="H3" s="49"/>
      <c r="I3" s="6"/>
    </row>
    <row r="4" spans="1:17" ht="38.25">
      <c r="A4" s="14"/>
      <c r="B4" s="15" t="s">
        <v>5</v>
      </c>
      <c r="C4" s="51">
        <v>2011</v>
      </c>
      <c r="D4" s="51">
        <v>2012</v>
      </c>
      <c r="E4" s="51">
        <v>2013</v>
      </c>
      <c r="F4" s="51">
        <v>2014</v>
      </c>
      <c r="G4" s="51">
        <v>2015</v>
      </c>
      <c r="H4" s="17">
        <v>2016</v>
      </c>
      <c r="I4" s="17">
        <v>2017</v>
      </c>
      <c r="J4" s="17">
        <v>2018</v>
      </c>
      <c r="K4" s="17">
        <v>2019</v>
      </c>
      <c r="L4" s="66">
        <v>2020</v>
      </c>
      <c r="M4" s="66">
        <v>2021</v>
      </c>
      <c r="N4" s="66">
        <v>2022</v>
      </c>
      <c r="O4" s="66" t="s">
        <v>37</v>
      </c>
      <c r="P4" s="66" t="s">
        <v>38</v>
      </c>
      <c r="Q4" s="38" t="s">
        <v>33</v>
      </c>
    </row>
    <row r="5" spans="1:17" ht="12.75">
      <c r="A5" s="6" t="s">
        <v>13</v>
      </c>
      <c r="B5" s="16" t="s">
        <v>6</v>
      </c>
      <c r="C5" s="39">
        <v>7482</v>
      </c>
      <c r="D5" s="39">
        <v>8291.247121</v>
      </c>
      <c r="E5" s="39">
        <v>8337.040801</v>
      </c>
      <c r="F5" s="7">
        <v>7977.031186</v>
      </c>
      <c r="G5" s="7">
        <v>8008.460433</v>
      </c>
      <c r="H5" s="50">
        <v>8272.381962</v>
      </c>
      <c r="I5" s="50">
        <v>8395.123764</v>
      </c>
      <c r="J5" s="50">
        <v>9218.294966</v>
      </c>
      <c r="K5" s="50">
        <v>7724.923479</v>
      </c>
      <c r="L5" s="3">
        <v>4216.076421000001</v>
      </c>
      <c r="M5" s="3">
        <v>4166.988159</v>
      </c>
      <c r="N5" s="3">
        <f>'[1]OGK_incl.WF'!$P$11</f>
        <v>4717.195035000001</v>
      </c>
      <c r="O5" s="3">
        <f>SUM('[1]OGK_incl.WF'!$D$11:$F$11)</f>
        <v>1235.017072</v>
      </c>
      <c r="P5" s="3">
        <f>SUM('[2]OGK_incl.WF'!$D$11:$F$11)</f>
        <v>2005.011828</v>
      </c>
      <c r="Q5" s="60">
        <f>P5/O5-1</f>
        <v>0.6234689167114604</v>
      </c>
    </row>
    <row r="6" spans="1:17" ht="12.75">
      <c r="A6" s="6" t="s">
        <v>14</v>
      </c>
      <c r="B6" s="16" t="s">
        <v>6</v>
      </c>
      <c r="C6" s="39">
        <v>40380</v>
      </c>
      <c r="D6" s="39">
        <v>42452.92529399999</v>
      </c>
      <c r="E6" s="39">
        <v>39383.702563000006</v>
      </c>
      <c r="F6" s="7">
        <v>40435.50510095571</v>
      </c>
      <c r="G6" s="7">
        <v>40356.295212000005</v>
      </c>
      <c r="H6" s="50">
        <v>39052.85412999999</v>
      </c>
      <c r="I6" s="50">
        <v>37179.931708000004</v>
      </c>
      <c r="J6" s="50">
        <v>35853.849475999996</v>
      </c>
      <c r="K6" s="50">
        <v>29559.724696</v>
      </c>
      <c r="L6" s="3">
        <v>16741.984139000004</v>
      </c>
      <c r="M6" s="3">
        <v>19989.921685</v>
      </c>
      <c r="N6" s="3">
        <f>('[1]OGK_incl.WF'!$P$18+'[1]OGK_incl.WF'!$P$30+'[1]OGK_incl.WF'!$P$33)</f>
        <v>18446.048493000002</v>
      </c>
      <c r="O6" s="3">
        <f>SUM('[1]OGK_incl.WF'!$D$18:$F$18)+SUM('[1]OGK_incl.WF'!$D$30:$F$30)+SUM('[1]OGK_incl.WF'!$D$33:$F$33)</f>
        <v>5558.359382000001</v>
      </c>
      <c r="P6" s="3">
        <f>SUM('[2]OGK_incl.WF'!$D$18:$F$18)+SUM('[2]OGK_incl.WF'!$D$30:$F$30)+SUM('[2]OGK_incl.WF'!$D$33:$F$33)+SUM('[2]OGK_incl.WF'!$D$78:$F$78)</f>
        <v>4485.751155999999</v>
      </c>
      <c r="Q6" s="60">
        <f>P6/O6-1</f>
        <v>-0.1929720898352666</v>
      </c>
    </row>
    <row r="7" spans="1:17" ht="12.75">
      <c r="A7" s="14" t="s">
        <v>15</v>
      </c>
      <c r="B7" s="15" t="s">
        <v>6</v>
      </c>
      <c r="C7" s="41">
        <f>C5+C6</f>
        <v>47862</v>
      </c>
      <c r="D7" s="41">
        <f>D5+D6</f>
        <v>50744.17241499999</v>
      </c>
      <c r="E7" s="41">
        <v>47720.74336400001</v>
      </c>
      <c r="F7" s="10">
        <v>48412.53628695571</v>
      </c>
      <c r="G7" s="41">
        <v>48364.755645000005</v>
      </c>
      <c r="H7" s="10">
        <v>47325.23609199999</v>
      </c>
      <c r="I7" s="10">
        <v>45575.05547200001</v>
      </c>
      <c r="J7" s="10">
        <v>45072.144442</v>
      </c>
      <c r="K7" s="10">
        <v>37284.648175</v>
      </c>
      <c r="L7" s="65">
        <v>20958.060560000005</v>
      </c>
      <c r="M7" s="65">
        <f>SUM(M5:M6)</f>
        <v>24156.909844</v>
      </c>
      <c r="N7" s="65">
        <f>N5+N6</f>
        <v>23163.243528000003</v>
      </c>
      <c r="O7" s="65">
        <f>O5+O6</f>
        <v>6793.376454000001</v>
      </c>
      <c r="P7" s="65">
        <f>P5+P6</f>
        <v>6490.762983999999</v>
      </c>
      <c r="Q7" s="61">
        <f>P7/O7-1</f>
        <v>-0.04454537033963735</v>
      </c>
    </row>
    <row r="8" spans="4:9" ht="12.75">
      <c r="D8" s="6"/>
      <c r="E8" s="6"/>
      <c r="F8" s="6"/>
      <c r="G8" s="6"/>
      <c r="H8" s="6"/>
      <c r="I8" s="6"/>
    </row>
    <row r="11" ht="12.75">
      <c r="A11" s="56" t="s">
        <v>23</v>
      </c>
    </row>
  </sheetData>
  <sheetProtection/>
  <hyperlinks>
    <hyperlink ref="A11" location="Содержание!A1" display="Содержание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33"/>
  <sheetViews>
    <sheetView zoomScalePageLayoutView="0" workbookViewId="0" topLeftCell="A1">
      <selection activeCell="E26" sqref="E26"/>
    </sheetView>
  </sheetViews>
  <sheetFormatPr defaultColWidth="9.00390625" defaultRowHeight="12.75"/>
  <cols>
    <col min="1" max="1" width="23.00390625" style="0" customWidth="1"/>
    <col min="2" max="2" width="10.875" style="0" customWidth="1"/>
    <col min="3" max="3" width="9.625" style="6" bestFit="1" customWidth="1"/>
    <col min="6" max="6" width="10.75390625" style="0" customWidth="1"/>
    <col min="8" max="8" width="12.375" style="0" customWidth="1"/>
    <col min="9" max="9" width="10.125" style="0" customWidth="1"/>
  </cols>
  <sheetData>
    <row r="1" ht="12.75">
      <c r="C1"/>
    </row>
    <row r="2" spans="1:3" ht="12.75">
      <c r="A2" s="14" t="s">
        <v>39</v>
      </c>
      <c r="C2"/>
    </row>
    <row r="3" spans="1:9" ht="12.75">
      <c r="A3" s="14"/>
      <c r="B3" s="6"/>
      <c r="D3" s="6"/>
      <c r="E3" s="6"/>
      <c r="F3" s="6"/>
      <c r="G3" s="6"/>
      <c r="H3" s="6"/>
      <c r="I3" s="6"/>
    </row>
    <row r="4" spans="1:14" ht="12.75">
      <c r="A4" s="2" t="s">
        <v>0</v>
      </c>
      <c r="B4" s="15" t="s">
        <v>16</v>
      </c>
      <c r="C4" s="52">
        <v>2011</v>
      </c>
      <c r="D4" s="52">
        <v>2012</v>
      </c>
      <c r="E4" s="52">
        <v>2013</v>
      </c>
      <c r="F4" s="52">
        <v>2014</v>
      </c>
      <c r="G4" s="52">
        <v>2015</v>
      </c>
      <c r="H4" s="52">
        <v>2016</v>
      </c>
      <c r="I4" s="52">
        <v>2017</v>
      </c>
      <c r="J4" s="52">
        <v>2018</v>
      </c>
      <c r="K4" s="52">
        <v>2019</v>
      </c>
      <c r="L4" s="53">
        <v>2020</v>
      </c>
      <c r="M4" s="53">
        <v>2021</v>
      </c>
      <c r="N4" s="53">
        <v>2022</v>
      </c>
    </row>
    <row r="5" spans="1:21" ht="12.75">
      <c r="A5" t="s">
        <v>1</v>
      </c>
      <c r="B5" s="22" t="s">
        <v>17</v>
      </c>
      <c r="C5" s="44">
        <v>213.075</v>
      </c>
      <c r="D5" s="44">
        <v>228.81</v>
      </c>
      <c r="E5" s="45">
        <v>228.22</v>
      </c>
      <c r="F5" s="45">
        <v>220.191</v>
      </c>
      <c r="G5" s="45">
        <v>208.355</v>
      </c>
      <c r="H5" s="58">
        <v>198.77700000000002</v>
      </c>
      <c r="I5" s="58">
        <v>194.55700000000002</v>
      </c>
      <c r="J5" s="58">
        <v>186.75622</v>
      </c>
      <c r="K5" s="58">
        <v>174.44893</v>
      </c>
      <c r="L5" s="58">
        <v>184.05372999999997</v>
      </c>
      <c r="M5" s="3">
        <v>194.36322</v>
      </c>
      <c r="N5" s="75">
        <f>G14</f>
        <v>196.39870000000002</v>
      </c>
      <c r="O5" s="25"/>
      <c r="P5" s="25"/>
      <c r="Q5" s="25"/>
      <c r="R5" s="25"/>
      <c r="S5" s="25"/>
      <c r="T5" s="25"/>
      <c r="U5" s="25"/>
    </row>
    <row r="6" spans="1:21" ht="12.75">
      <c r="A6" t="s">
        <v>2</v>
      </c>
      <c r="B6" s="22" t="s">
        <v>17</v>
      </c>
      <c r="C6" s="44">
        <v>1888.234</v>
      </c>
      <c r="D6" s="44">
        <v>1859.1604000000002</v>
      </c>
      <c r="E6" s="45">
        <v>1838.3949000000002</v>
      </c>
      <c r="F6" s="45">
        <v>1943.01459</v>
      </c>
      <c r="G6" s="45">
        <v>1720.326</v>
      </c>
      <c r="H6" s="58">
        <v>1729.164</v>
      </c>
      <c r="I6" s="58">
        <v>1636.567</v>
      </c>
      <c r="J6" s="58">
        <v>1504.138</v>
      </c>
      <c r="K6" s="58">
        <v>1439.739</v>
      </c>
      <c r="L6" s="58">
        <v>1510.572</v>
      </c>
      <c r="M6" s="3">
        <v>1535.134</v>
      </c>
      <c r="N6" s="75">
        <f>G15</f>
        <v>1582.94</v>
      </c>
      <c r="O6" s="25"/>
      <c r="P6" s="25"/>
      <c r="Q6" s="25"/>
      <c r="R6" s="25"/>
      <c r="S6" s="25"/>
      <c r="T6" s="25"/>
      <c r="U6" s="25"/>
    </row>
    <row r="7" spans="1:21" ht="14.25" customHeight="1">
      <c r="A7" t="s">
        <v>3</v>
      </c>
      <c r="B7" s="22" t="s">
        <v>17</v>
      </c>
      <c r="C7" s="44">
        <v>440.49152000000004</v>
      </c>
      <c r="D7" s="44">
        <v>450.70705000000004</v>
      </c>
      <c r="E7" s="45">
        <v>432.067941</v>
      </c>
      <c r="F7" s="45">
        <v>457.19511</v>
      </c>
      <c r="G7" s="45">
        <v>434.68505000000005</v>
      </c>
      <c r="H7" s="58">
        <v>418.29392999999993</v>
      </c>
      <c r="I7" s="58">
        <v>459.45783</v>
      </c>
      <c r="J7" s="58">
        <v>489.2829300000001</v>
      </c>
      <c r="K7" s="58">
        <v>304.87787000000003</v>
      </c>
      <c r="L7" s="58"/>
      <c r="N7" s="25"/>
      <c r="O7" s="25"/>
      <c r="P7" s="25"/>
      <c r="Q7" s="25"/>
      <c r="R7" s="25"/>
      <c r="S7" s="25"/>
      <c r="T7" s="25"/>
      <c r="U7" s="25"/>
    </row>
    <row r="8" spans="1:21" ht="14.25" customHeight="1">
      <c r="A8" t="s">
        <v>4</v>
      </c>
      <c r="B8" s="22" t="s">
        <v>17</v>
      </c>
      <c r="C8" s="44">
        <v>4234</v>
      </c>
      <c r="D8" s="44">
        <v>4086.133999999999</v>
      </c>
      <c r="E8" s="45">
        <v>3960.2430000000013</v>
      </c>
      <c r="F8" s="45">
        <v>3741.5699999999997</v>
      </c>
      <c r="G8" s="45">
        <v>3258.5119999999997</v>
      </c>
      <c r="H8" s="58">
        <v>3234.8779999999997</v>
      </c>
      <c r="I8" s="58">
        <v>2976.829155</v>
      </c>
      <c r="J8" s="58">
        <v>2722.442</v>
      </c>
      <c r="K8" s="58">
        <v>2680.3849999999998</v>
      </c>
      <c r="L8" s="58">
        <v>2117.042196325684</v>
      </c>
      <c r="M8" s="3">
        <v>2319.4694</v>
      </c>
      <c r="N8" s="75">
        <f>G16</f>
        <v>2276.5954</v>
      </c>
      <c r="O8" s="25"/>
      <c r="P8" s="25"/>
      <c r="Q8" s="25"/>
      <c r="R8" s="25"/>
      <c r="S8" s="25"/>
      <c r="T8" s="25"/>
      <c r="U8" s="25"/>
    </row>
    <row r="9" spans="1:21" s="2" customFormat="1" ht="12.75">
      <c r="A9" s="2" t="s">
        <v>31</v>
      </c>
      <c r="B9" s="23" t="s">
        <v>17</v>
      </c>
      <c r="C9" s="46">
        <v>6776</v>
      </c>
      <c r="D9" s="46">
        <v>6624.81145</v>
      </c>
      <c r="E9" s="47">
        <v>6458.925841000001</v>
      </c>
      <c r="F9" s="47">
        <v>6361.970700000001</v>
      </c>
      <c r="G9" s="47">
        <v>5621.878049999999</v>
      </c>
      <c r="H9" s="59">
        <v>5581.112929999999</v>
      </c>
      <c r="I9" s="59">
        <v>5203.52483</v>
      </c>
      <c r="J9" s="59">
        <v>4902.61915</v>
      </c>
      <c r="K9" s="59">
        <v>4599.4508</v>
      </c>
      <c r="L9" s="59">
        <v>3811.667926325684</v>
      </c>
      <c r="M9" s="65">
        <f>M5+M6+M8</f>
        <v>4048.96662</v>
      </c>
      <c r="N9" s="65">
        <f>N5+N6+N8</f>
        <v>4055.9341000000004</v>
      </c>
      <c r="O9" s="31"/>
      <c r="P9" s="31"/>
      <c r="Q9" s="31"/>
      <c r="R9" s="31"/>
      <c r="S9" s="31"/>
      <c r="T9" s="31"/>
      <c r="U9" s="31"/>
    </row>
    <row r="10" spans="1:23" ht="15.75">
      <c r="A10" s="6"/>
      <c r="B10" s="6"/>
      <c r="D10" s="9"/>
      <c r="E10" s="9"/>
      <c r="F10" s="6"/>
      <c r="G10" s="6"/>
      <c r="H10" s="6"/>
      <c r="I10" s="24"/>
      <c r="J10" s="33"/>
      <c r="K10" s="33"/>
      <c r="L10" s="33"/>
      <c r="M10" s="33"/>
      <c r="N10" s="33"/>
      <c r="O10" s="24"/>
      <c r="P10" s="24"/>
      <c r="Q10" s="24"/>
      <c r="R10" s="25"/>
      <c r="S10" s="25"/>
      <c r="T10" s="25"/>
      <c r="U10" s="25"/>
      <c r="V10" s="25"/>
      <c r="W10" s="25"/>
    </row>
    <row r="11" spans="1:23" ht="15.75">
      <c r="A11" s="14" t="s">
        <v>27</v>
      </c>
      <c r="B11" s="6"/>
      <c r="C11" s="37"/>
      <c r="D11" s="37"/>
      <c r="E11" s="37"/>
      <c r="F11" s="37"/>
      <c r="G11" s="37"/>
      <c r="H11" s="6"/>
      <c r="I11" s="24"/>
      <c r="J11" s="34"/>
      <c r="K11" s="34"/>
      <c r="L11" s="34"/>
      <c r="M11" s="34"/>
      <c r="N11" s="34"/>
      <c r="O11" s="24"/>
      <c r="P11" s="24"/>
      <c r="Q11" s="24"/>
      <c r="R11" s="25"/>
      <c r="S11" s="25"/>
      <c r="T11" s="25"/>
      <c r="U11" s="25"/>
      <c r="V11" s="25"/>
      <c r="W11" s="25"/>
    </row>
    <row r="12" spans="1:23" ht="15.75">
      <c r="A12" s="14"/>
      <c r="B12" s="6"/>
      <c r="C12" s="37"/>
      <c r="D12" s="37"/>
      <c r="E12" s="37"/>
      <c r="F12" s="37"/>
      <c r="G12" s="37"/>
      <c r="H12" s="6"/>
      <c r="I12" s="24"/>
      <c r="J12" s="34"/>
      <c r="K12" s="34"/>
      <c r="L12" s="34"/>
      <c r="M12" s="34"/>
      <c r="N12" s="33"/>
      <c r="O12" s="24"/>
      <c r="P12" s="24"/>
      <c r="Q12" s="24"/>
      <c r="R12" s="25"/>
      <c r="S12" s="25"/>
      <c r="T12" s="25"/>
      <c r="U12" s="25"/>
      <c r="V12" s="25"/>
      <c r="W12" s="25"/>
    </row>
    <row r="13" spans="1:23" ht="12.75">
      <c r="A13" s="2" t="s">
        <v>0</v>
      </c>
      <c r="B13" s="21" t="s">
        <v>16</v>
      </c>
      <c r="C13" s="17" t="s">
        <v>7</v>
      </c>
      <c r="D13" s="17" t="s">
        <v>8</v>
      </c>
      <c r="E13" s="17" t="s">
        <v>9</v>
      </c>
      <c r="F13" s="17" t="s">
        <v>10</v>
      </c>
      <c r="G13" s="17" t="s">
        <v>11</v>
      </c>
      <c r="H13" s="6"/>
      <c r="I13" s="17"/>
      <c r="J13" s="17"/>
      <c r="K13" s="17"/>
      <c r="L13" s="17"/>
      <c r="M13" s="17"/>
      <c r="N13" s="24"/>
      <c r="O13" s="24"/>
      <c r="P13" s="24"/>
      <c r="Q13" s="24"/>
      <c r="R13" s="25"/>
      <c r="S13" s="25"/>
      <c r="T13" s="25"/>
      <c r="U13" s="25"/>
      <c r="V13" s="25"/>
      <c r="W13" s="25"/>
    </row>
    <row r="14" spans="1:23" ht="12.75">
      <c r="A14" t="s">
        <v>1</v>
      </c>
      <c r="B14" s="22" t="s">
        <v>17</v>
      </c>
      <c r="C14" s="3">
        <v>66.16319999999999</v>
      </c>
      <c r="D14" s="63">
        <v>41.58079</v>
      </c>
      <c r="E14" s="3">
        <v>29.64034</v>
      </c>
      <c r="F14" s="63">
        <f>SUM('[1]KGRES'!$M$116:$O$116)</f>
        <v>59.01437</v>
      </c>
      <c r="G14" s="3">
        <f>C14+D14+E14+F14</f>
        <v>196.39870000000002</v>
      </c>
      <c r="H14" s="6"/>
      <c r="I14" s="7"/>
      <c r="J14" s="7"/>
      <c r="K14" s="7"/>
      <c r="L14" s="7"/>
      <c r="M14" s="7"/>
      <c r="N14" s="24"/>
      <c r="O14" s="24"/>
      <c r="P14" s="24"/>
      <c r="Q14" s="24"/>
      <c r="R14" s="25"/>
      <c r="S14" s="25"/>
      <c r="T14" s="25"/>
      <c r="U14" s="25"/>
      <c r="V14" s="25"/>
      <c r="W14" s="25"/>
    </row>
    <row r="15" spans="1:23" ht="12.75">
      <c r="A15" t="s">
        <v>2</v>
      </c>
      <c r="B15" s="22" t="s">
        <v>17</v>
      </c>
      <c r="C15" s="3">
        <v>508.74399999999997</v>
      </c>
      <c r="D15" s="63">
        <v>305.418</v>
      </c>
      <c r="E15" s="3">
        <v>285.6</v>
      </c>
      <c r="F15" s="63">
        <f>SUM('[1]NGRES_old'!$M$116:$O$116)</f>
        <v>483.178</v>
      </c>
      <c r="G15" s="3">
        <f>C15+D15+E15+F15</f>
        <v>1582.94</v>
      </c>
      <c r="H15" s="6"/>
      <c r="I15" s="7"/>
      <c r="J15" s="7"/>
      <c r="K15" s="7"/>
      <c r="L15" s="7"/>
      <c r="M15" s="7"/>
      <c r="N15" s="24"/>
      <c r="O15" s="24"/>
      <c r="P15" s="24"/>
      <c r="Q15" s="24"/>
      <c r="R15" s="25"/>
      <c r="S15" s="25"/>
      <c r="T15" s="25"/>
      <c r="U15" s="25"/>
      <c r="V15" s="25"/>
      <c r="W15" s="25"/>
    </row>
    <row r="16" spans="1:17" ht="12.75">
      <c r="A16" t="s">
        <v>4</v>
      </c>
      <c r="B16" s="22" t="s">
        <v>17</v>
      </c>
      <c r="C16" s="3">
        <v>851.3032000000001</v>
      </c>
      <c r="D16" s="63">
        <v>383.5894</v>
      </c>
      <c r="E16" s="3">
        <v>224.24499999999998</v>
      </c>
      <c r="F16" s="63">
        <f>SUM('[1]SuGRES_old'!$M$116:$O$116)+SUM('[1]SuGRES_CCGT'!$M$116:$O$116)</f>
        <v>817.4578000000001</v>
      </c>
      <c r="G16" s="3">
        <f>C16+D16+E16+F16</f>
        <v>2276.5954</v>
      </c>
      <c r="H16" s="36"/>
      <c r="I16" s="7"/>
      <c r="J16" s="7"/>
      <c r="K16" s="7"/>
      <c r="L16" s="7"/>
      <c r="M16" s="7"/>
      <c r="N16" s="6"/>
      <c r="O16" s="6"/>
      <c r="P16" s="6"/>
      <c r="Q16" s="6"/>
    </row>
    <row r="17" spans="1:17" s="2" customFormat="1" ht="12.75">
      <c r="A17" s="2" t="s">
        <v>31</v>
      </c>
      <c r="B17" s="23" t="s">
        <v>17</v>
      </c>
      <c r="C17" s="64">
        <f>SUM(C14:C16)</f>
        <v>1426.2104</v>
      </c>
      <c r="D17" s="64">
        <f>SUM(D14:D16)</f>
        <v>730.5881899999999</v>
      </c>
      <c r="E17" s="64">
        <f>SUM(E14:E16)</f>
        <v>539.48534</v>
      </c>
      <c r="F17" s="64">
        <f>SUM(F14:F16)</f>
        <v>1359.6501700000001</v>
      </c>
      <c r="G17" s="65">
        <f>C17+D17+E17+F17</f>
        <v>4055.9340999999995</v>
      </c>
      <c r="H17" s="36"/>
      <c r="I17" s="11"/>
      <c r="J17" s="11"/>
      <c r="K17" s="11"/>
      <c r="L17" s="11"/>
      <c r="M17" s="7"/>
      <c r="N17" s="14"/>
      <c r="O17" s="14"/>
      <c r="P17" s="14"/>
      <c r="Q17" s="14"/>
    </row>
    <row r="18" spans="1:17" ht="12.75">
      <c r="A18" s="6"/>
      <c r="B18" s="6"/>
      <c r="C18" s="37"/>
      <c r="D18" s="37"/>
      <c r="E18" s="37"/>
      <c r="F18" s="37"/>
      <c r="G18" s="37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ht="12.75">
      <c r="A19" s="14" t="s">
        <v>40</v>
      </c>
      <c r="B19" s="6"/>
      <c r="C19" s="37"/>
      <c r="D19" s="37"/>
      <c r="E19" s="37"/>
      <c r="F19" s="37"/>
      <c r="G19" s="37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ht="12.75">
      <c r="A20" s="14"/>
      <c r="B20" s="6"/>
      <c r="C20" s="37"/>
      <c r="D20" s="37"/>
      <c r="E20" s="37"/>
      <c r="F20" s="37"/>
      <c r="G20" s="37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8" ht="25.5">
      <c r="A21" s="2" t="s">
        <v>0</v>
      </c>
      <c r="B21" s="21" t="s">
        <v>16</v>
      </c>
      <c r="C21" s="17" t="s">
        <v>7</v>
      </c>
      <c r="D21" s="17" t="s">
        <v>8</v>
      </c>
      <c r="E21" s="17" t="s">
        <v>9</v>
      </c>
      <c r="F21" s="17" t="s">
        <v>10</v>
      </c>
      <c r="G21" s="17" t="s">
        <v>11</v>
      </c>
      <c r="H21" s="38" t="s">
        <v>33</v>
      </c>
      <c r="I21" s="6"/>
      <c r="J21" s="17"/>
      <c r="K21" s="18"/>
      <c r="L21" s="6"/>
      <c r="M21" s="6"/>
      <c r="N21" s="6"/>
      <c r="O21" s="6"/>
      <c r="P21" s="6"/>
      <c r="Q21" s="6"/>
      <c r="R21" s="6"/>
    </row>
    <row r="22" spans="1:18" ht="12.75">
      <c r="A22" t="s">
        <v>1</v>
      </c>
      <c r="B22" s="22" t="s">
        <v>17</v>
      </c>
      <c r="C22" s="3">
        <f>SUM('[2]KGRES'!$D$116:$F$116)</f>
        <v>64.37393</v>
      </c>
      <c r="D22" s="63"/>
      <c r="E22" s="3"/>
      <c r="F22" s="63"/>
      <c r="G22" s="3">
        <f>C22+D22+E22+F22</f>
        <v>64.37393</v>
      </c>
      <c r="H22" s="68">
        <f>SUM(C22)/SUM(C14)-1</f>
        <v>-0.027043280857032115</v>
      </c>
      <c r="I22" s="6"/>
      <c r="J22" s="32"/>
      <c r="K22" s="19"/>
      <c r="L22" s="6"/>
      <c r="M22" s="6"/>
      <c r="N22" s="6"/>
      <c r="O22" s="6"/>
      <c r="P22" s="6"/>
      <c r="Q22" s="6"/>
      <c r="R22" s="6"/>
    </row>
    <row r="23" spans="1:18" ht="12.75">
      <c r="A23" t="s">
        <v>2</v>
      </c>
      <c r="B23" s="22" t="s">
        <v>17</v>
      </c>
      <c r="C23" s="3">
        <f>SUM('[2]NGRES_old'!$D$116:$F$116)</f>
        <v>518.203</v>
      </c>
      <c r="D23" s="63"/>
      <c r="E23" s="3"/>
      <c r="F23" s="63"/>
      <c r="G23" s="3">
        <f>C23+D23+E23+F23</f>
        <v>518.203</v>
      </c>
      <c r="H23" s="68">
        <f>SUM(C23)/SUM(C15)-1</f>
        <v>0.018592848269463724</v>
      </c>
      <c r="I23" s="6"/>
      <c r="J23" s="32"/>
      <c r="K23" s="19"/>
      <c r="L23" s="6"/>
      <c r="M23" s="6"/>
      <c r="N23" s="6"/>
      <c r="O23" s="6"/>
      <c r="P23" s="6"/>
      <c r="Q23" s="6"/>
      <c r="R23" s="6"/>
    </row>
    <row r="24" spans="1:18" ht="12.75">
      <c r="A24" t="s">
        <v>4</v>
      </c>
      <c r="B24" s="22" t="s">
        <v>17</v>
      </c>
      <c r="C24" s="3">
        <f>SUM('[2]SuGRES_old'!$D$116:$F$116)+SUM('[2]SuGRES_CCGT'!$D$116:$F$116)</f>
        <v>781.7151000000001</v>
      </c>
      <c r="D24" s="63"/>
      <c r="E24" s="3"/>
      <c r="F24" s="63"/>
      <c r="G24" s="3">
        <f>C24+D24+E24+F24</f>
        <v>781.7151000000001</v>
      </c>
      <c r="H24" s="68">
        <f>SUM(C24)/SUM(C16)-1</f>
        <v>-0.08174302645637876</v>
      </c>
      <c r="I24" s="6"/>
      <c r="J24" s="32"/>
      <c r="K24" s="19"/>
      <c r="L24" s="6"/>
      <c r="M24" s="6"/>
      <c r="N24" s="6"/>
      <c r="O24" s="6"/>
      <c r="P24" s="6"/>
      <c r="Q24" s="6"/>
      <c r="R24" s="6"/>
    </row>
    <row r="25" spans="1:18" ht="12.75">
      <c r="A25" s="2" t="s">
        <v>31</v>
      </c>
      <c r="B25" s="23" t="s">
        <v>17</v>
      </c>
      <c r="C25" s="64">
        <f>SUM(C22:C24)</f>
        <v>1364.29203</v>
      </c>
      <c r="D25" s="64">
        <f>SUM(D22:D24)</f>
        <v>0</v>
      </c>
      <c r="E25" s="64">
        <f>SUM(E22:E24)</f>
        <v>0</v>
      </c>
      <c r="F25" s="64">
        <f>SUM(F22:F24)</f>
        <v>0</v>
      </c>
      <c r="G25" s="65">
        <f>C25+D25+E25+F25</f>
        <v>1364.29203</v>
      </c>
      <c r="H25" s="69">
        <f>SUM(C25)/SUM(C17)-1</f>
        <v>-0.043414611196216146</v>
      </c>
      <c r="I25" s="6"/>
      <c r="J25" s="11"/>
      <c r="K25" s="19"/>
      <c r="L25" s="6"/>
      <c r="M25" s="6"/>
      <c r="N25" s="6"/>
      <c r="O25" s="6"/>
      <c r="P25" s="6"/>
      <c r="Q25" s="6"/>
      <c r="R25" s="6"/>
    </row>
    <row r="26" spans="1:17" ht="12.75">
      <c r="A26" s="6"/>
      <c r="B26" s="6"/>
      <c r="C26" s="37"/>
      <c r="D26" s="37"/>
      <c r="E26" s="37"/>
      <c r="F26" s="37"/>
      <c r="G26" s="37"/>
      <c r="H26" s="48"/>
      <c r="I26" s="6"/>
      <c r="J26" s="6"/>
      <c r="K26" s="6"/>
      <c r="L26" s="6"/>
      <c r="M26" s="6"/>
      <c r="N26" s="6"/>
      <c r="O26" s="6"/>
      <c r="P26" s="6"/>
      <c r="Q26" s="6"/>
    </row>
    <row r="27" spans="1:17" ht="12.75">
      <c r="A27" s="56" t="s">
        <v>23</v>
      </c>
      <c r="B27" s="6"/>
      <c r="C27" s="37"/>
      <c r="D27" s="37"/>
      <c r="E27" s="37"/>
      <c r="F27" s="37"/>
      <c r="G27" s="37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7" ht="12.75">
      <c r="A28" s="6"/>
      <c r="B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ht="12.75">
      <c r="A29" s="6"/>
      <c r="B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 ht="12.75">
      <c r="A30" s="6"/>
      <c r="B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9" ht="12.75">
      <c r="A31" s="6"/>
      <c r="B31" s="6"/>
      <c r="D31" s="6"/>
      <c r="E31" s="6"/>
      <c r="F31" s="6"/>
      <c r="G31" s="6"/>
      <c r="H31" s="6"/>
      <c r="I31" s="6"/>
    </row>
    <row r="32" spans="1:9" ht="12.75">
      <c r="A32" s="6"/>
      <c r="B32" s="6"/>
      <c r="D32" s="6"/>
      <c r="E32" s="6"/>
      <c r="F32" s="6"/>
      <c r="G32" s="6"/>
      <c r="H32" s="6"/>
      <c r="I32" s="6"/>
    </row>
    <row r="33" spans="1:9" ht="12.75">
      <c r="A33" s="6"/>
      <c r="B33" s="6"/>
      <c r="D33" s="6"/>
      <c r="E33" s="6"/>
      <c r="F33" s="6"/>
      <c r="G33" s="6"/>
      <c r="H33" s="6"/>
      <c r="I33" s="6"/>
    </row>
  </sheetData>
  <sheetProtection/>
  <hyperlinks>
    <hyperlink ref="A27" location="Содержание!A1" display="Содержание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leonov_AV</dc:creator>
  <cp:keywords/>
  <dc:description/>
  <cp:lastModifiedBy>Adamov Alexander (EL5 Energo HQ)</cp:lastModifiedBy>
  <cp:lastPrinted>2011-05-11T05:57:30Z</cp:lastPrinted>
  <dcterms:created xsi:type="dcterms:W3CDTF">2009-04-24T05:53:04Z</dcterms:created>
  <dcterms:modified xsi:type="dcterms:W3CDTF">2023-05-11T12:54:45Z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MSIP_Label_797ad33d-ed35-43c0-b526-22bc83c17deb_Enabled">
    <vt:lpwstr>true</vt:lpwstr>
  </property>
  <property fmtid="{D5CDD505-2E9C-101B-9397-08002B2CF9AE}" pid="4" name="MSIP_Label_797ad33d-ed35-43c0-b526-22bc83c17deb_SetDate">
    <vt:lpwstr>2022-04-22T15:53:26Z</vt:lpwstr>
  </property>
  <property fmtid="{D5CDD505-2E9C-101B-9397-08002B2CF9AE}" pid="5" name="MSIP_Label_797ad33d-ed35-43c0-b526-22bc83c17deb_Method">
    <vt:lpwstr>Standard</vt:lpwstr>
  </property>
  <property fmtid="{D5CDD505-2E9C-101B-9397-08002B2CF9AE}" pid="6" name="MSIP_Label_797ad33d-ed35-43c0-b526-22bc83c17deb_Name">
    <vt:lpwstr>797ad33d-ed35-43c0-b526-22bc83c17deb</vt:lpwstr>
  </property>
  <property fmtid="{D5CDD505-2E9C-101B-9397-08002B2CF9AE}" pid="7" name="MSIP_Label_797ad33d-ed35-43c0-b526-22bc83c17deb_SiteId">
    <vt:lpwstr>d539d4bf-5610-471a-afc2-1c76685cfefa</vt:lpwstr>
  </property>
  <property fmtid="{D5CDD505-2E9C-101B-9397-08002B2CF9AE}" pid="8" name="MSIP_Label_797ad33d-ed35-43c0-b526-22bc83c17deb_ActionId">
    <vt:lpwstr>18fe1554-bf85-48aa-860f-aa358e5b5229</vt:lpwstr>
  </property>
  <property fmtid="{D5CDD505-2E9C-101B-9397-08002B2CF9AE}" pid="9" name="MSIP_Label_797ad33d-ed35-43c0-b526-22bc83c17deb_ContentBits">
    <vt:lpwstr>1</vt:lpwstr>
  </property>
  <property fmtid="{D5CDD505-2E9C-101B-9397-08002B2CF9AE}" pid="10" name="MSIP_Label_defa4170-0d19-0005-0004-bc88714345d2_Enabled">
    <vt:lpwstr>true</vt:lpwstr>
  </property>
  <property fmtid="{D5CDD505-2E9C-101B-9397-08002B2CF9AE}" pid="11" name="MSIP_Label_defa4170-0d19-0005-0004-bc88714345d2_SetDate">
    <vt:lpwstr>2022-07-22T07:19:17Z</vt:lpwstr>
  </property>
  <property fmtid="{D5CDD505-2E9C-101B-9397-08002B2CF9AE}" pid="12" name="MSIP_Label_defa4170-0d19-0005-0004-bc88714345d2_Method">
    <vt:lpwstr>Standard</vt:lpwstr>
  </property>
  <property fmtid="{D5CDD505-2E9C-101B-9397-08002B2CF9AE}" pid="13" name="MSIP_Label_defa4170-0d19-0005-0004-bc88714345d2_Name">
    <vt:lpwstr>defa4170-0d19-0005-0004-bc88714345d2</vt:lpwstr>
  </property>
  <property fmtid="{D5CDD505-2E9C-101B-9397-08002B2CF9AE}" pid="14" name="MSIP_Label_defa4170-0d19-0005-0004-bc88714345d2_SiteId">
    <vt:lpwstr>899c6690-452c-4011-bbc4-6971bc8f0463</vt:lpwstr>
  </property>
  <property fmtid="{D5CDD505-2E9C-101B-9397-08002B2CF9AE}" pid="15" name="MSIP_Label_defa4170-0d19-0005-0004-bc88714345d2_ActionId">
    <vt:lpwstr>f622714d-635c-4727-9749-335aa7f2a02d</vt:lpwstr>
  </property>
  <property fmtid="{D5CDD505-2E9C-101B-9397-08002B2CF9AE}" pid="16" name="MSIP_Label_defa4170-0d19-0005-0004-bc88714345d2_ContentBits">
    <vt:lpwstr>0</vt:lpwstr>
  </property>
</Properties>
</file>